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35" windowWidth="19275" windowHeight="8475" activeTab="0"/>
  </bookViews>
  <sheets>
    <sheet name="эффективность " sheetId="1" r:id="rId1"/>
  </sheets>
  <definedNames>
    <definedName name="_xlnm.Print_Titles" localSheetId="0">'эффективность '!$4:$5</definedName>
  </definedNames>
  <calcPr fullCalcOnLoad="1"/>
</workbook>
</file>

<file path=xl/sharedStrings.xml><?xml version="1.0" encoding="utf-8"?>
<sst xmlns="http://schemas.openxmlformats.org/spreadsheetml/2006/main" count="610" uniqueCount="275">
  <si>
    <t>чел.</t>
  </si>
  <si>
    <t>ед.</t>
  </si>
  <si>
    <t>Всего</t>
  </si>
  <si>
    <t>очень высокая</t>
  </si>
  <si>
    <t>высокая</t>
  </si>
  <si>
    <t>%</t>
  </si>
  <si>
    <t>Управление социальной защиты населения</t>
  </si>
  <si>
    <t>шт.</t>
  </si>
  <si>
    <t xml:space="preserve">Всего </t>
  </si>
  <si>
    <t>ФБ</t>
  </si>
  <si>
    <t>ОБ</t>
  </si>
  <si>
    <t>Управление образования</t>
  </si>
  <si>
    <t xml:space="preserve">тыс. руб. </t>
  </si>
  <si>
    <t>Эффективность использования бюджетных средств</t>
  </si>
  <si>
    <t>Оценка эффективности целевой программы (ДИП/ПИБС)</t>
  </si>
  <si>
    <t>Оценка достижения плановых индикативных показателей ДИП (факт/план)</t>
  </si>
  <si>
    <t>ед. измерения</t>
  </si>
  <si>
    <t>Индикативный показатель</t>
  </si>
  <si>
    <t>Оценка полноты использования бюджетных средств (ПИБС) (факт/план)</t>
  </si>
  <si>
    <t>Источники финансирования</t>
  </si>
  <si>
    <t>Наименование программы</t>
  </si>
  <si>
    <t>МБ</t>
  </si>
  <si>
    <t>1. Количество загородных лагерей</t>
  </si>
  <si>
    <t>3. Количество лагерей с дневным пребыванием детей на базе общеобразовательных учреждений</t>
  </si>
  <si>
    <t>4.Численность детей и подростков, отдохнувших в лагерях с дневным  пребыванием</t>
  </si>
  <si>
    <t>1. Паспортизация объектов нежилого фонда в общем количестве объектов муниципального нежилого фонда</t>
  </si>
  <si>
    <t>2. Регистрация права муниципальной собственности на объекты нежилого фонда в общем количестве объектов муниципального нежилого фонда</t>
  </si>
  <si>
    <t>3. Постановка на кадастровый учет земельных участков под муниципальными объектами недвижимости и зарегистрированных в ЕГРП</t>
  </si>
  <si>
    <t>4. Проведение кадастровых работ по формированию земельных участков в целях проведения аукционов по продаже права на заключение договоров аренды земельных участков</t>
  </si>
  <si>
    <t xml:space="preserve"> высокая</t>
  </si>
  <si>
    <t>Администрация Усть-Катавского городского округа</t>
  </si>
  <si>
    <t>Управление имущественных и земельных отношений</t>
  </si>
  <si>
    <t>Управление инфраструктуы и строительства</t>
  </si>
  <si>
    <t>Управление по культуре и молодежной политике</t>
  </si>
  <si>
    <t>3. Доля учителей, прошедших обучение по новым адресным моделям повышения квалификации и имевшим возможность выбора программ обучения, в  общей численности учителей</t>
  </si>
  <si>
    <t>6. Доля обучающихся 9-11 классов, принявших участие в региональных этапах олимпиад школьников по общеобразовательным предметам в общей численности обучающихся 9-11 классов в общеобразовательных  учреждениях</t>
  </si>
  <si>
    <t>1. Созданипе новых субьектов предпринимательства</t>
  </si>
  <si>
    <t>2. Создание новых рабочих мест в сфере малого и среднего предпринимательства</t>
  </si>
  <si>
    <t>куб.метров</t>
  </si>
  <si>
    <t>1. Снижение количества пожаров на территории Усть-Катавского городского округа</t>
  </si>
  <si>
    <t>тыс.чел.</t>
  </si>
  <si>
    <t>2. Среднее число посещений</t>
  </si>
  <si>
    <t>3. Книговыдача</t>
  </si>
  <si>
    <t>экз.</t>
  </si>
  <si>
    <t>2. Количество педагогических работников, имеющих высшую и первую квалификационные категории</t>
  </si>
  <si>
    <t>МП "Сохранение, использование, популяризация и охрана объектов культурного наследия, находящихся в муниципальной собственности Усть-катавского городского округа" на 2014-2016 гг.</t>
  </si>
  <si>
    <t>1. Доля обучающихся, которым предоставлена возможность обучаться в общеоразовательных учреждениях, отвечающих современным требованиям, от общей численности школьников</t>
  </si>
  <si>
    <t>2. Доля детей с ограниченными возможностями здоровья и детей-инвалидов, которым созданы условия для получения качественного общего образования (в том числе с использованием дистанционных образовательных технологий), в общей численности детей с ограниченными возможностями здоровья и детей-инвалидов школьного возраста</t>
  </si>
  <si>
    <t>4. Доля педагогических работников в возрасте до 30 лет, работающих в муниципальных общеобразовательных учреждениях, специальных (коррекционных) образовательных учреждениях для обучающихся, воспитанников с отклонениями в развитии, дошкольных образовательных учреждениях, образовательных учреждениях дополнительного образования детей</t>
  </si>
  <si>
    <t>7. Доля обучающихся охваченных горячим питанием во время образовательного процесса</t>
  </si>
  <si>
    <t>1. Доля расходов бюджета Усть-Катавского городского округа, формируемых в рамках программ, в общем объеме расходов</t>
  </si>
  <si>
    <t>2. Доля расходов бюджета Усть-Катавского городского округа в составе муниципальных заданий в общем объеме расходов бюджета Усть-Катавского городского округа</t>
  </si>
  <si>
    <t>3. Доля расходов, направленных на формирование резервного фонда Администрации Усть-Катавского городского округа, в общем объеме расходов бюджета Усть-Катавского городского округа</t>
  </si>
  <si>
    <t>4. Размер дефицита местного бюджета в % от общего годового объема доходов местного бюджета без учета финансовой помощи из областного и федерального бюджета и утвержденного объема безвозмездных поступлений и (или) поступлений налоговых доходов по дополнительным нормативам отчислений</t>
  </si>
  <si>
    <t>5. Ведение реестра расходных обязательств</t>
  </si>
  <si>
    <t>6. Проектирование предельных объемов бюджетных ассигнований и доведение их до главных распорядителей средств бюджета Усть-Катавского городского округа</t>
  </si>
  <si>
    <t>7. Доля главных распорядителей и получателей средств бюджета Усть-Катавского городского округа, главных администраторов и администраторов источников финансирования дефицита бюджета Усть-Катавского городского округа, до которых финансовым управлением доводятся параметры сводной бюджетной росписи, лимитов бюджетных обязательств, кассового плана, информация о порядке применения бюджетной классификации</t>
  </si>
  <si>
    <t>8. Ведение лицевых счетов по учету бюджетных средств, временных средств муниципальных автономных и бюджетных учреждений</t>
  </si>
  <si>
    <t>9. Формирование и оперативное предоставление главным администраторам и администраторам источников финансирования дефицита бюджета Усть-Катавского городского округа, главным распорядителям и получателям средств бюджета Усть-Катавского городского округа, муниципальным бюджетным и автономным учреждениям выписок из соответствующих лицевых счетов</t>
  </si>
  <si>
    <t>10. Соотношение количества платежных документов по наличному расчету к общему числу платежных документов</t>
  </si>
  <si>
    <t>11. Соблюдение установленных Министерством финансов Челябинской области требований о составе, сроках формирования и представления отчетности об исполнении бюджета Усть-Катавского городского округа</t>
  </si>
  <si>
    <t>12. Своевременная разработка необходимых порядков в части организации бюджетного процесса в Усть-Катавском городском округе и подготовка муниципальных правовых актов Усть-Катавского городского округа в связи с изменениями в действующем законодательстве Российской Федерации</t>
  </si>
  <si>
    <t>13. Степень автоматизации функций финансового управления администрации Усть-Катавского городского округа по осуществлению бюджетного процесса</t>
  </si>
  <si>
    <t>3.Увеличение доли оборота субъектов малого и среднего предпринимательства в общем обороте организаций</t>
  </si>
  <si>
    <t>МП "Поддержка и развитие культуры в Усть-Катавском городском округе на 2014-2016 годы"</t>
  </si>
  <si>
    <t>1.Количество культурно-массовых мероприятий</t>
  </si>
  <si>
    <t>мер./чел.</t>
  </si>
  <si>
    <t>3. Количество поесетителей музея</t>
  </si>
  <si>
    <t>4. Число учащихся ДМШ</t>
  </si>
  <si>
    <t>5. Количество культурно-досуговых формирований</t>
  </si>
  <si>
    <t>ед./чел.</t>
  </si>
  <si>
    <t>6. Участие художественных коллективов, артистов, специалистов учреждений культуры в рейтинговых мероприятиях</t>
  </si>
  <si>
    <t>7. Количество зданий учреждений культуры, приведенных в соответствие с нормами пожарной безопасности</t>
  </si>
  <si>
    <t>1. Количество учащихся</t>
  </si>
  <si>
    <t>4. Количество культурно-массовых мероприятий, участников</t>
  </si>
  <si>
    <t>Подпрограмма "Обеспечение создания культурной среды в Усть-Катавском городском округе на 2014-2016 гг"</t>
  </si>
  <si>
    <t>Подпрограмма "Поддержка и развитие культурно-досуговой деятельновти в Усть-Каттавском городском округе на 2014-2016 гг."</t>
  </si>
  <si>
    <t>1. Количество культурно-досуговых формирований/участников</t>
  </si>
  <si>
    <t>2. Количество коллективов самодеятельного народного творчества, имеющих звания "образцовый", "народный", "заслуженный"</t>
  </si>
  <si>
    <t>3. Количество киносеансов/посетителей</t>
  </si>
  <si>
    <t>4. Количество культурно-массовых мероприятий/участников</t>
  </si>
  <si>
    <t>Подпрограмма "Совершенствование организации библиотечного обслуживания в Усть-Катавском городском округе на 2014-2016 гг"</t>
  </si>
  <si>
    <t>2. Общий объем фонда музея</t>
  </si>
  <si>
    <t>1. Количество посетителей музея</t>
  </si>
  <si>
    <t>3. Количество единиц хранения основного фонда</t>
  </si>
  <si>
    <t>4. Количество поступивших предметов</t>
  </si>
  <si>
    <t>5. Объем электронного каталога</t>
  </si>
  <si>
    <t>6. Число выставок</t>
  </si>
  <si>
    <t>7. Число лекций</t>
  </si>
  <si>
    <t>8. Количество культурно-массовых мероприятий/участников</t>
  </si>
  <si>
    <t>Подпрограмма  "Поддержка и развитие музейного дела в Усть-Катавском городском округе" на 2014-2016 гг</t>
  </si>
  <si>
    <t xml:space="preserve">Подпрограмма "Поддержка и развитие дополнительного образования детей в детских музыкальных школах Усть-Катавского городского округа" на 2014-2016 годы
</t>
  </si>
  <si>
    <t>Подпрограмма "Безопасность муниципальных учреждений культуры по противопожарным мероприятиям" на 2014-2016 гг.</t>
  </si>
  <si>
    <t>1. Число зданий (помещений) учреждений культуры, на которых выполняются противопожарные мероприятия</t>
  </si>
  <si>
    <t>2. Доля зданий учреждений культуры, оборудованных системой пожарной сигнализации от общего числа зданий</t>
  </si>
  <si>
    <t>МП "Развитие физической культуры и спорта в Усть-Катавском городском округе на 2014-2016 годы"</t>
  </si>
  <si>
    <t>1. Увеличение числа  регулярно занимающихся физической культурой и спортом</t>
  </si>
  <si>
    <t xml:space="preserve">3.Увеличение количества посетителей воспользовавшихся услугами, предоставляемыми МБУ "СОК" </t>
  </si>
  <si>
    <t>тыс.чел/час</t>
  </si>
  <si>
    <t>2. Увеличение численности детей и подростков округа, занимающихся физической культурой</t>
  </si>
  <si>
    <t>МП "Развитие муниципальной службы в Усть-Катавском городском округе на 2014-2016 годы"</t>
  </si>
  <si>
    <t>2. Количество муниципальных служащих, прошедших повышение квалификации (обучение) за счет средств бюждета городского округа</t>
  </si>
  <si>
    <t>МП "Поддержка и развитие молодых граждан Усть-Катавского городского округа на 2014-2016 годы"</t>
  </si>
  <si>
    <t>МП "Ремонт, содержание и повышение безопасности дорожно-транспортной инфраструктуры местного значения в Усть-Катавском городском округе на 2014-2016 годы"</t>
  </si>
  <si>
    <t>- городских</t>
  </si>
  <si>
    <t>- независимых</t>
  </si>
  <si>
    <t>- зональных</t>
  </si>
  <si>
    <t>- областных</t>
  </si>
  <si>
    <t>- региональных</t>
  </si>
  <si>
    <t>- всероссийских</t>
  </si>
  <si>
    <t>3. Количество реализуемых образовательных программ</t>
  </si>
  <si>
    <t xml:space="preserve">              </t>
  </si>
  <si>
    <t>МП "Социальная поддержка и обслуживание граждан в Усть-Катавском городском округе на 2014-2016 гг ".</t>
  </si>
  <si>
    <t>1. Количество граждан (процентное соотношение между числом граждан к числу граждан, имеющим право на меры социальной поддержки), которым предоставлены меры социальной поддержки в рамках мероприятий программы (инвалиды ВОВ и боевых действий, участники ВОВ, жители (инвалиды) блокадного Ленинграда, инвалиды, дети-инвалиды, вдовы погибших защитников Отечества, пострадавшие от радиации, ветераны труда РФ, реабилитированные лица и жертвы политических репрессий, многодетные семьи, ветераны труда Челябинской области, несовершеннолетние узники фашизма, почетные доноры, сельские специалисты)</t>
  </si>
  <si>
    <t>2. Количество семей (удельный вес в процентах от количества семей, являющихся потенциальными получателями субсидий), получающих субсидии на оплату жилья и коммунальных услуг</t>
  </si>
  <si>
    <t>семей</t>
  </si>
  <si>
    <t>МП "Управление инфраструктурой и строительством в Усть-Катавском городском округе на 2014-2016 годы"</t>
  </si>
  <si>
    <t>2. Обустройство контейнерных площадок</t>
  </si>
  <si>
    <t>1. Количество зарегистрированных некоммерческих органитзаций на территории Усть-Катавского городского округа</t>
  </si>
  <si>
    <t>2. Количество СОНКО, которым оказана финансовая поддержка</t>
  </si>
  <si>
    <t>3. Количество добровольцев, участвующих в деятельности СОНКО</t>
  </si>
  <si>
    <t>МП "Поддержка социально ориентированных некоммерческих организаций в Усть-Катавском городском округе на 2014-2016 годы"</t>
  </si>
  <si>
    <t>МП "Техническое обслуживание и модернизация системы уличного освещения с обеспечением приборного учета электроэнергии на территории Усть-Катавского городского округа на 2014-2016 годы"</t>
  </si>
  <si>
    <t>МП "Оптимизация функций муниципального управления и повышение эффективности их обеспечения в Усть-Катавском городском округе на 2014-2016 годы"</t>
  </si>
  <si>
    <t>МП "Обеспечение безопасности жизнедеятельности населения Усть-Катавского городского округа на 2014-2016 годы"</t>
  </si>
  <si>
    <t>1. Доля регламентированных муниципальных услуг, от общего количества муниципальных услуг</t>
  </si>
  <si>
    <t>2. Доля муниципальных услуг, информация о которых содержится в федеральном реестре государственных и муниципальных услуг и на едином партале государственных муниципальных услуг, от общего количества муниципальных услуг, предоставляемых администрацией</t>
  </si>
  <si>
    <t>3. Доля заявителей, удовлетворенных качеством предоставленных государственных и муниципальных услуг, от общего числа опрошенных заявителей</t>
  </si>
  <si>
    <t>1. Установка дорожных знаков</t>
  </si>
  <si>
    <t>об.</t>
  </si>
  <si>
    <t>кв.м.</t>
  </si>
  <si>
    <t>км.</t>
  </si>
  <si>
    <t>МП "Безопасность образовательных учреждений в Усть-Катапвском городском округе на 2014-2016 годы"</t>
  </si>
  <si>
    <t>2. Реконструкция пола, дверей, перегородок, эвакуационных выходов и лестниц, установка противопожарных дверей, противопожарных люков</t>
  </si>
  <si>
    <t>3. Обработка стен, пола, чердачных помещений противопожарным составом</t>
  </si>
  <si>
    <t xml:space="preserve">4. Замер сопротивления </t>
  </si>
  <si>
    <t>6. Установка, ремонт вентиляционной системы</t>
  </si>
  <si>
    <t>2. Численность детей и подростков, отдохнувших в загородном лагере</t>
  </si>
  <si>
    <t>2. Уменьшение числа погибших и пострадавших на пожарах</t>
  </si>
  <si>
    <t>3. Уменьшение числа утонувших на водоемах</t>
  </si>
  <si>
    <t>по Усть-Катавскому городскому округу</t>
  </si>
  <si>
    <t>МП "Управление муниципальным имуществом Усть-Катавского городского округа на 2015-2017 годы"</t>
  </si>
  <si>
    <t>МП "Управление муниципальными финансами Усть-Катавского городского округа на 2014-2016 годы"</t>
  </si>
  <si>
    <t>4. Обеспечение обучения населения городского округа мерам пожарной безопасности</t>
  </si>
  <si>
    <t>3. Оказание адресной социальной помощи малообеспеченным гражданам, гражданам оказвшимся в трудной жизненной ситуации в процентном отношении от числа обратившихся граждан (ежегодно)</t>
  </si>
  <si>
    <t>4. Количество пенсионеров и инвалидов, вовлеченных в клубное движение (ежегодно)</t>
  </si>
  <si>
    <t>5. Оказание социальных услуг гражданам пожилого возраста, инвалидам, семьям, детям и отдельным гражданам, оказавшимся в трудной жизненной ситуации, в отделениях МУ "Комплексный центр социального обслуживания населениря"</t>
  </si>
  <si>
    <t>5. Доля победителей, призеров, дипломантов всероссийских мероприятий художественно-эстетической, физкультурно-спортивной, интеллектуальной, эколого-биологической, технической, военнщ-патриотической направленностей в общем количестве участников всероссийских мероприятий среди обучающихся, реализующих программы начального, основного, среднего (полного) общего и дополнительного общего образования</t>
  </si>
  <si>
    <t>2. Доступность дошкольного образования для детей 3-7 лет</t>
  </si>
  <si>
    <t>3. Доступность дошкольного образования для детей 1,5-3-х лет</t>
  </si>
  <si>
    <t>4. Удельный вес численности детей дошкольных образовательных организаций в возрасте 3-7 лет, охваченных образовательными программами, соответсвующими ФГОС ДО</t>
  </si>
  <si>
    <t>5. Удельный вес педагогических и руководящих работников муниципальных дошкольных организаций, прошедших в течение последних 3-х лет повышение квалификации или профпереподготовку</t>
  </si>
  <si>
    <t>8. Доля учащихся, занимающихсяфизической культурой и спортом во внеурочное время</t>
  </si>
  <si>
    <t>10. Количество общеобразовательных учреждений, в которых открытые спортивные сооружения оснащены спортивным инвентарем и оборудованием</t>
  </si>
  <si>
    <t>11. Доля общеобразовательных учреждений, в которых создана барьерная среда для инклюзивного образования детей-инвалидов</t>
  </si>
  <si>
    <t>Внебюд средства</t>
  </si>
  <si>
    <t>6</t>
  </si>
  <si>
    <t>1</t>
  </si>
  <si>
    <t>1. Количество пользователей</t>
  </si>
  <si>
    <t>1. Степень соответствия нормативно правовой базы УКГО по вопросам муниципальной службы законодательству РФ и ЧО, процентов от общего количества принятых муниципальных правовых актов по вопросам муниципальной службы</t>
  </si>
  <si>
    <t>1. Проектные работы (электроснабжение, эвакуационные выходы)</t>
  </si>
  <si>
    <t>4. Создание объектов внешнего благоустройства</t>
  </si>
  <si>
    <t>5. Содержание, ремонт и реконструкция объектов внешнего благоустройства</t>
  </si>
  <si>
    <t>1. Охват детей дошкольного возраста (1-7 лет) дошкольным образованием в случае прогнозируемого роста рождаемости</t>
  </si>
  <si>
    <t>Внеб. Ср.</t>
  </si>
  <si>
    <t xml:space="preserve">Подпрограмма «Оказание молодым семьям государственной поддержки 
для улучшения жилищных условий» 
</t>
  </si>
  <si>
    <t xml:space="preserve">Подпрограмма "Модернизация объектов коммунальной
инфраструктуры"
</t>
  </si>
  <si>
    <t>Оценка эффективности реализации муниципальных программ в 2016 году</t>
  </si>
  <si>
    <t>2. Доля молодых людей от общего числа молодых людей, проживающих в УК ГО, принявших участие в семинарах, форумах, тренингах по развитию предпринимательской деятельности</t>
  </si>
  <si>
    <t>7. Количество молодых людей, проживающих в УК ГО, вовлеченных в волонтерскую, добровольческую и поисковую деятельность</t>
  </si>
  <si>
    <t>6. Количество публикаций в средствах массовой информации о реализуемых в УК ГО мероприятиях в сфере молодежной политики</t>
  </si>
  <si>
    <t>5. Количество молодых людей, проживающих в УК ГО принявших участие в мероприятиях в сфере образования, интеллектуальной и творческой деятельности, проводимых на территории УК ГО</t>
  </si>
  <si>
    <t>4. Количество проведенных в УК ГО мероприятий, связанных с проектной деятельностью молодежи (грантовые конкурсы, семинары, тренинги, форумы)</t>
  </si>
  <si>
    <t>1. Количество молодых людей, проживающих в Усть-Катавском городском округе, принявших участие в реализации мероприятий патриотической направленности на территории УК ГО – «Георгиевская лента», «Бессмертный полк», акциях, посвященных началу Великой Отечественной войны 1941-1945 годов, «День неизвестного солдата»</t>
  </si>
  <si>
    <t>3. Доля молодых людей от общего числа молодых людей, проживающих в УК ГО, принявших участие в мероприятиях, направленных на развитие правовой грамотности  и повышение электоральной активности, проводимых на территории УК ГО</t>
  </si>
  <si>
    <t>8. Содействие экономической самостоятельности молодежи и ее подготовка к жизни и труду</t>
  </si>
  <si>
    <t xml:space="preserve">9. Количество временно трудоустроенных подростков
</t>
  </si>
  <si>
    <t>План 2016г.</t>
  </si>
  <si>
    <t>Факт 2016г.</t>
  </si>
  <si>
    <t>дней</t>
  </si>
  <si>
    <t>МП "Профилактика правонарушений и преступлений на территории Усть-Катавского городского округа в 2016 году"</t>
  </si>
  <si>
    <t>1. Увеличение количества  раскрываемых преступлений</t>
  </si>
  <si>
    <t>2. Снижение удельного веса преступлений, совершаемых несовершеннолетними</t>
  </si>
  <si>
    <t>3. Снижение удельного веса преступлений, совершаемых в общественных местах, на улицах</t>
  </si>
  <si>
    <t>4. Снижение удельного веса преступлений, связанных с незаконным оборотом наркотиков</t>
  </si>
  <si>
    <t>МП "Чистая вода на территории Усть-Катавского городского округа на 2010-2020 годы"</t>
  </si>
  <si>
    <t>Выполнено мероприятие "Разработка технико-экономического обоснования реконструкции очистных сооружений в г.Усть-Катаве"</t>
  </si>
  <si>
    <t>кол. проектов</t>
  </si>
  <si>
    <t>1. Уменьшение потерь в электрических сетях пос. Вязовая по ул. Красноармейская</t>
  </si>
  <si>
    <t>203/12784</t>
  </si>
  <si>
    <t>2. Количество пользователей центральной библиотечной системой</t>
  </si>
  <si>
    <t>40/554</t>
  </si>
  <si>
    <t>8. Мониторинг мероприятий учреждений культуры на участие в программе</t>
  </si>
  <si>
    <t>1. Мониторинг мероприятий учреждений культуры на участие в программе</t>
  </si>
  <si>
    <t>2. Количество семинаров-практикумов                                    по координации культурно-досуговой деятельности</t>
  </si>
  <si>
    <t>2</t>
  </si>
  <si>
    <t>12/51</t>
  </si>
  <si>
    <t>110/10866</t>
  </si>
  <si>
    <t>5. Участие художественных коллективов, артистов, специалистов учреждений культуры в мероприятиях  (конкурсы, праздники, творческие мастерские):</t>
  </si>
  <si>
    <t>20</t>
  </si>
  <si>
    <t>7</t>
  </si>
  <si>
    <t>3</t>
  </si>
  <si>
    <t>20/426</t>
  </si>
  <si>
    <t>71/1417</t>
  </si>
  <si>
    <t>2/75</t>
  </si>
  <si>
    <t>3. Доля зданий учреждений культуры, приведенных в соответствие с нормами безопасности</t>
  </si>
  <si>
    <t>9. Количество школьных спортивных клубов, созданных в общеобразовательных учреждениях для занятий физической культурой и спортом</t>
  </si>
  <si>
    <t>МП "Развитие образования в  Усть-Катавском городском округе на 2014-2016 годы"</t>
  </si>
  <si>
    <t>МП "Организация летнего отдыха и оздоровления детей и подростков Усть-Катавского городского округа в 2016-2018 годы"</t>
  </si>
  <si>
    <t>МП "Поддержка и развитие дошкольного образования в Усть-Катавском городском округе на 2015-2017 годы"</t>
  </si>
  <si>
    <t>1. Установка светильников уличного освещения</t>
  </si>
  <si>
    <t>2. Средний процент горения светильников уличного освещения</t>
  </si>
  <si>
    <t>2. Разметка дорог и пешеходных переходов</t>
  </si>
  <si>
    <t>3. Ремонт дорог индивидуального сектора</t>
  </si>
  <si>
    <t>4. Протяженность автомобильных дорог общего пользования местного значения с твердым покрытием</t>
  </si>
  <si>
    <t>5. Процент автомобильных дорог общего пользования местного значения с твердым покрытием</t>
  </si>
  <si>
    <t>6. Асфальтирование (ремонт покрытия) дорог</t>
  </si>
  <si>
    <t>7. Ремонт тротуаров</t>
  </si>
  <si>
    <t>МП "Развитие малого и среднего предпринимательства в Ус ть-Катавском городском округе на 2015-2017 годы"</t>
  </si>
  <si>
    <t xml:space="preserve"> очень высокая</t>
  </si>
  <si>
    <t>МП "Оздоровление экологической обстановки в Усть-Катавском городском округе на 2016-2018 годы"</t>
  </si>
  <si>
    <t>Внеб. ср.</t>
  </si>
  <si>
    <t>2. Ликвидация несанкционированных свалок на территории УКГО</t>
  </si>
  <si>
    <t>1. Охват организованным сбором и вывозом ТКО от населения</t>
  </si>
  <si>
    <t>МП "Комплексное развитие систем коммунальной инфраструктуры муниципального образования «Усть-Катавский  городской округ» до 2020 года"</t>
  </si>
  <si>
    <t>1. Доля использования бюджетных средств в соответствии с утвержденными бюджетными ассигнованиями</t>
  </si>
  <si>
    <t>2. Доля состоявшихся аукционов (конкурсов), запросов котировок на поставку готовых работ, услуг для нужд заказчика от общего количества размещенных аукционов, запросов котировок на поставку готовых работ, услуг для нужд заказчика</t>
  </si>
  <si>
    <t>3. Экономия бюджетных средств при размещении заказов для обеспечения муниципальных нужд</t>
  </si>
  <si>
    <t>2.Выполнение инженерно-геологических изысканий объекта: Реконструкция здания школы №4 по ул. Ломоносова, д.96А</t>
  </si>
  <si>
    <t>3. Выполнение инженерно-геодезических изысканий объекта: Реконструкция здания школы №4 по ул. Ломоносова, д.96А, количество проектов</t>
  </si>
  <si>
    <t>4. Выполнение инженерно-экологических изысканий объекта: Реконструкция здания школы №4 по ул. Ломоносова, д.96А, количество проектов</t>
  </si>
  <si>
    <t>5. Разработка ПСД на объект «Капитальный ремонт ЛЭП 10 кВт Ребячьей Республике»</t>
  </si>
  <si>
    <t>6. Уменьшение потерь в электрических сетях "Ребячьей республики"</t>
  </si>
  <si>
    <t xml:space="preserve">1. Количество объектов культурного наследия, имеющих заключенные охранные обязательства  </t>
  </si>
  <si>
    <t>2. Количество объектов культурного наследия, для которых выполнены зоны охраны</t>
  </si>
  <si>
    <t>3. Количество объектов культурного наследия, на которых установлены информационные надписи</t>
  </si>
  <si>
    <t>4. Количество объектов культурного наследия, для которых разработана сметная документация на ремонтно-реставрационные работы</t>
  </si>
  <si>
    <t>5.  Количество объектов культурного наследия, на которых проводятся ремонтные работы</t>
  </si>
  <si>
    <t>МП "Обеспечение доступным и комфортным 
жильем граждан Российской Федерации в Усть-Катавском городском округе на 2016-2020 годы"</t>
  </si>
  <si>
    <t>1. Площадь земельных участков, предоставленных для жилищного строительства</t>
  </si>
  <si>
    <t>га</t>
  </si>
  <si>
    <t>2. Строительство, модернизация и капитальный ремонт сетей коммунальной инфраструктуры</t>
  </si>
  <si>
    <t>3. Количество построенных газопроводов и газовых сетей</t>
  </si>
  <si>
    <t>4. Количество молодых семей, улучшивших жилищные условия</t>
  </si>
  <si>
    <t>5. Площадь введенного в эксплуатацию жилья</t>
  </si>
  <si>
    <t>6. Обеспеченность жильем населения, приходящаяся на 1 человека (на конец года)</t>
  </si>
  <si>
    <t>тыс. кв. м.</t>
  </si>
  <si>
    <t>2. Количество построенных газопроводов и газовых сетей</t>
  </si>
  <si>
    <t>1.Строительство, модернизация и капитальный ремонт сетей коммунальной инфраструктуры</t>
  </si>
  <si>
    <t>1. Количество молодых семей, улучшивших жилищные условия, в том числе с использованием заемных средств</t>
  </si>
  <si>
    <t xml:space="preserve">Подпрограмма «Подготовка земельных участков для освоения в целях жилищного строительства на территории Усть-Катавского городского округа»
</t>
  </si>
  <si>
    <t>2. Площадь введенного в эксплуатацию жилья</t>
  </si>
  <si>
    <t>3. Обеспеченность жильем населения, приходящаяся на 1 человека (на конец года)</t>
  </si>
  <si>
    <t>Итого по МП за 2016г.</t>
  </si>
  <si>
    <t>Внеб.ср.</t>
  </si>
  <si>
    <t xml:space="preserve">5. Ремонт и замена электроосвещения, ремонт электорощитовой из Резервного фонда </t>
  </si>
  <si>
    <t>МП "Доступная среда для инвалидов и других маломобильных групп населения Усть-Катавского городского округа на 2016-2020"</t>
  </si>
  <si>
    <t>Доля объектов социальной инфраструктуры Усть-Катавского городского округа, соответствующих требованиям беспрепятственного доступа инвалидов и других маломобильных групп населения округа</t>
  </si>
  <si>
    <t>7. Приобретение (перезарядка) огнетушителей, пожарных шкафов, щитов, рукавов и комплектующих к ним, фонарей, наглядных пособий по противопожарным   мероприятиям,  журналов</t>
  </si>
  <si>
    <t>8. Проверка пожарного крана на работоспособность</t>
  </si>
  <si>
    <t>9. Замена (аварийных) оконных блоков</t>
  </si>
  <si>
    <t>10. Ремонт системы отопления</t>
  </si>
  <si>
    <t xml:space="preserve">11. Поверка теплосчетчиков и водосчётчиков, приобретение счетчика горячей воды, приобретение водяного счетчика
</t>
  </si>
  <si>
    <t>12. Приобретение трансформаторов тока</t>
  </si>
  <si>
    <t>13. Выполнение электромонтажных работ</t>
  </si>
  <si>
    <t>14. Ремонт системы водоснабжения и канализации</t>
  </si>
  <si>
    <t>15. Ремонт бетонных дорожек</t>
  </si>
  <si>
    <t>16. Ремонт и замена кровли</t>
  </si>
  <si>
    <t>17. Ремонт туалетов</t>
  </si>
  <si>
    <t>18. Приобретение строительных материалов</t>
  </si>
  <si>
    <t>19. Установка видеонаблюдения</t>
  </si>
  <si>
    <t>20. Замена линолиума</t>
  </si>
  <si>
    <t>21. Ремонт крыльца центрального  входа и устройство пандуса</t>
  </si>
  <si>
    <t>22. Проведение ремонта помещения 4 этажа бывшего здания техникума (для размещения УО)</t>
  </si>
  <si>
    <t>23. Установка локальной сети в здании техникума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</si>
</sst>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00"/>
    <numFmt numFmtId="167" formatCode="0.0"/>
    <numFmt numFmtId="168" formatCode="0.00000000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#,##0.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000000"/>
    <numFmt numFmtId="180" formatCode="[$-FC19]d\ mmmm\ yyyy\ &quot;г.&quot;"/>
    <numFmt numFmtId="181" formatCode="#&quot; &quot;??/16"/>
    <numFmt numFmtId="182" formatCode="#,##0.00&quot;р.&quot;"/>
    <numFmt numFmtId="183" formatCode="[$-F400]h:mm:ss\ AM/PM"/>
  </numFmts>
  <fonts count="47">
    <font>
      <sz val="10"/>
      <name val="Arial Cyr"/>
      <family val="0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36"/>
      <name val="Times New Roman"/>
      <family val="1"/>
    </font>
    <font>
      <sz val="11"/>
      <color indexed="36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7030A0"/>
      <name val="Times New Roman"/>
      <family val="1"/>
    </font>
    <font>
      <sz val="11"/>
      <color rgb="FF7030A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4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0" fontId="46" fillId="0" borderId="10" xfId="0" applyFont="1" applyFill="1" applyBorder="1" applyAlignment="1">
      <alignment horizontal="center" vertical="center"/>
    </xf>
    <xf numFmtId="4" fontId="46" fillId="0" borderId="10" xfId="0" applyNumberFormat="1" applyFont="1" applyFill="1" applyBorder="1" applyAlignment="1">
      <alignment horizontal="center" vertical="center"/>
    </xf>
    <xf numFmtId="2" fontId="46" fillId="0" borderId="10" xfId="0" applyNumberFormat="1" applyFont="1" applyFill="1" applyBorder="1" applyAlignment="1">
      <alignment horizontal="center" vertical="center"/>
    </xf>
    <xf numFmtId="4" fontId="46" fillId="0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 vertical="top" wrapText="1"/>
    </xf>
    <xf numFmtId="0" fontId="2" fillId="0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167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67" fontId="3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/>
    </xf>
    <xf numFmtId="4" fontId="3" fillId="0" borderId="10" xfId="62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167" fontId="3" fillId="0" borderId="10" xfId="0" applyNumberFormat="1" applyFont="1" applyFill="1" applyBorder="1" applyAlignment="1">
      <alignment horizontal="center" vertical="center"/>
    </xf>
    <xf numFmtId="4" fontId="2" fillId="0" borderId="10" xfId="62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justify" wrapText="1"/>
    </xf>
    <xf numFmtId="2" fontId="2" fillId="0" borderId="10" xfId="0" applyNumberFormat="1" applyFont="1" applyFill="1" applyBorder="1" applyAlignment="1">
      <alignment horizontal="center" vertical="center"/>
    </xf>
    <xf numFmtId="165" fontId="2" fillId="0" borderId="10" xfId="62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65" fontId="3" fillId="0" borderId="10" xfId="62" applyNumberFormat="1" applyFont="1" applyFill="1" applyBorder="1" applyAlignment="1">
      <alignment vertical="center"/>
    </xf>
    <xf numFmtId="165" fontId="3" fillId="0" borderId="10" xfId="62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10" fontId="3" fillId="0" borderId="10" xfId="0" applyNumberFormat="1" applyFont="1" applyFill="1" applyBorder="1" applyAlignment="1">
      <alignment horizontal="center" vertical="center" wrapText="1"/>
    </xf>
    <xf numFmtId="165" fontId="3" fillId="0" borderId="10" xfId="62" applyNumberFormat="1" applyFont="1" applyFill="1" applyBorder="1" applyAlignment="1">
      <alignment/>
    </xf>
    <xf numFmtId="0" fontId="2" fillId="0" borderId="14" xfId="0" applyFont="1" applyFill="1" applyBorder="1" applyAlignment="1">
      <alignment vertical="top" wrapText="1"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65" fontId="2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vertical="top" wrapText="1"/>
    </xf>
    <xf numFmtId="165" fontId="3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/>
    </xf>
    <xf numFmtId="4" fontId="2" fillId="0" borderId="10" xfId="0" applyNumberFormat="1" applyFont="1" applyFill="1" applyBorder="1" applyAlignment="1">
      <alignment/>
    </xf>
    <xf numFmtId="4" fontId="2" fillId="0" borderId="13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165" fontId="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/>
    </xf>
    <xf numFmtId="164" fontId="2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2" fontId="3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/>
    </xf>
    <xf numFmtId="164" fontId="2" fillId="0" borderId="13" xfId="0" applyNumberFormat="1" applyFont="1" applyFill="1" applyBorder="1" applyAlignment="1">
      <alignment horizontal="center" vertical="center"/>
    </xf>
    <xf numFmtId="1" fontId="2" fillId="0" borderId="13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/>
    </xf>
    <xf numFmtId="4" fontId="2" fillId="0" borderId="0" xfId="0" applyNumberFormat="1" applyFont="1" applyAlignment="1">
      <alignment horizontal="center" vertical="center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0" fontId="3" fillId="35" borderId="10" xfId="0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33"/>
  <sheetViews>
    <sheetView tabSelected="1" zoomScale="110" zoomScaleNormal="110" zoomScaleSheetLayoutView="70" workbookViewId="0" topLeftCell="A1">
      <pane ySplit="5" topLeftCell="A6" activePane="bottomLeft" state="frozen"/>
      <selection pane="topLeft" activeCell="A1" sqref="A1"/>
      <selection pane="bottomLeft" activeCell="A3" sqref="A3:K3"/>
    </sheetView>
  </sheetViews>
  <sheetFormatPr defaultColWidth="8.875" defaultRowHeight="12.75"/>
  <cols>
    <col min="1" max="1" width="21.625" style="2" customWidth="1"/>
    <col min="2" max="2" width="9.25390625" style="2" customWidth="1"/>
    <col min="3" max="3" width="11.625" style="2" customWidth="1"/>
    <col min="4" max="4" width="11.375" style="2" customWidth="1"/>
    <col min="5" max="5" width="12.125" style="2" customWidth="1"/>
    <col min="6" max="6" width="35.125" style="2" customWidth="1"/>
    <col min="7" max="7" width="12.25390625" style="2" customWidth="1"/>
    <col min="8" max="9" width="10.875" style="2" customWidth="1"/>
    <col min="10" max="10" width="12.625" style="2" customWidth="1"/>
    <col min="11" max="11" width="11.375" style="2" customWidth="1"/>
    <col min="12" max="12" width="13.125" style="3" customWidth="1"/>
    <col min="13" max="13" width="8.875" style="2" customWidth="1"/>
    <col min="14" max="16384" width="8.875" style="1" customWidth="1"/>
  </cols>
  <sheetData>
    <row r="1" spans="1:12" ht="15.75" customHeight="1">
      <c r="A1" s="116" t="s">
        <v>167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</row>
    <row r="2" spans="1:12" ht="15.75">
      <c r="A2" s="116" t="s">
        <v>140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1" ht="12">
      <c r="A3" s="117"/>
      <c r="B3" s="117"/>
      <c r="C3" s="117"/>
      <c r="D3" s="117"/>
      <c r="E3" s="117"/>
      <c r="F3" s="117"/>
      <c r="G3" s="117"/>
      <c r="H3" s="117"/>
      <c r="I3" s="117"/>
      <c r="J3" s="117"/>
      <c r="K3" s="117"/>
    </row>
    <row r="4" spans="1:12" ht="63" customHeight="1">
      <c r="A4" s="118" t="s">
        <v>20</v>
      </c>
      <c r="B4" s="118" t="s">
        <v>19</v>
      </c>
      <c r="C4" s="5" t="s">
        <v>177</v>
      </c>
      <c r="D4" s="5" t="s">
        <v>178</v>
      </c>
      <c r="E4" s="118" t="s">
        <v>18</v>
      </c>
      <c r="F4" s="118" t="s">
        <v>17</v>
      </c>
      <c r="G4" s="118" t="s">
        <v>16</v>
      </c>
      <c r="H4" s="118" t="s">
        <v>177</v>
      </c>
      <c r="I4" s="118" t="s">
        <v>178</v>
      </c>
      <c r="J4" s="118" t="s">
        <v>15</v>
      </c>
      <c r="K4" s="118" t="s">
        <v>14</v>
      </c>
      <c r="L4" s="118" t="s">
        <v>13</v>
      </c>
    </row>
    <row r="5" spans="1:12" ht="23.25" customHeight="1">
      <c r="A5" s="119"/>
      <c r="B5" s="119"/>
      <c r="C5" s="17" t="s">
        <v>12</v>
      </c>
      <c r="D5" s="17" t="s">
        <v>12</v>
      </c>
      <c r="E5" s="119"/>
      <c r="F5" s="119"/>
      <c r="G5" s="119"/>
      <c r="H5" s="122"/>
      <c r="I5" s="122"/>
      <c r="J5" s="119"/>
      <c r="K5" s="119"/>
      <c r="L5" s="119"/>
    </row>
    <row r="6" spans="1:12" ht="19.5" customHeight="1">
      <c r="A6" s="124" t="s">
        <v>11</v>
      </c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</row>
    <row r="7" spans="1:13" s="7" customFormat="1" ht="24.75" customHeight="1">
      <c r="A7" s="108" t="s">
        <v>207</v>
      </c>
      <c r="B7" s="33" t="s">
        <v>2</v>
      </c>
      <c r="C7" s="34">
        <f>C8+C9</f>
        <v>207552.92</v>
      </c>
      <c r="D7" s="34">
        <f>D8+D9</f>
        <v>207313.04</v>
      </c>
      <c r="E7" s="35">
        <f>D7/C7*100</f>
        <v>99.88442465661288</v>
      </c>
      <c r="F7" s="36" t="s">
        <v>2</v>
      </c>
      <c r="G7" s="36"/>
      <c r="H7" s="36"/>
      <c r="I7" s="36"/>
      <c r="J7" s="37">
        <f>SUM(J8:J18)/11</f>
        <v>167.25007687660127</v>
      </c>
      <c r="K7" s="35">
        <f>J7/E7</f>
        <v>1.6744360039273494</v>
      </c>
      <c r="L7" s="36" t="s">
        <v>3</v>
      </c>
      <c r="M7" s="8"/>
    </row>
    <row r="8" spans="1:12" ht="60">
      <c r="A8" s="108"/>
      <c r="B8" s="38" t="s">
        <v>21</v>
      </c>
      <c r="C8" s="4">
        <v>207552.92</v>
      </c>
      <c r="D8" s="4">
        <v>207313.04</v>
      </c>
      <c r="E8" s="39">
        <f>D8/C8*100</f>
        <v>99.88442465661288</v>
      </c>
      <c r="F8" s="27" t="s">
        <v>46</v>
      </c>
      <c r="G8" s="5" t="s">
        <v>5</v>
      </c>
      <c r="H8" s="5">
        <v>80</v>
      </c>
      <c r="I8" s="5">
        <v>89</v>
      </c>
      <c r="J8" s="40">
        <f aca="true" t="shared" si="0" ref="J8:J18">I8/H8*100</f>
        <v>111.25</v>
      </c>
      <c r="K8" s="41"/>
      <c r="L8" s="10"/>
    </row>
    <row r="9" spans="1:12" ht="108.75" customHeight="1">
      <c r="A9" s="108"/>
      <c r="B9" s="38"/>
      <c r="C9" s="4"/>
      <c r="D9" s="4"/>
      <c r="E9" s="39"/>
      <c r="F9" s="27" t="s">
        <v>47</v>
      </c>
      <c r="G9" s="5" t="s">
        <v>5</v>
      </c>
      <c r="H9" s="5">
        <v>52</v>
      </c>
      <c r="I9" s="5">
        <v>83</v>
      </c>
      <c r="J9" s="40">
        <f t="shared" si="0"/>
        <v>159.6153846153846</v>
      </c>
      <c r="K9" s="41"/>
      <c r="L9" s="10"/>
    </row>
    <row r="10" spans="1:12" ht="60">
      <c r="A10" s="108"/>
      <c r="B10" s="38"/>
      <c r="C10" s="4"/>
      <c r="D10" s="4"/>
      <c r="E10" s="39"/>
      <c r="F10" s="27" t="s">
        <v>34</v>
      </c>
      <c r="G10" s="5" t="s">
        <v>5</v>
      </c>
      <c r="H10" s="5">
        <v>24</v>
      </c>
      <c r="I10" s="5">
        <v>72.5</v>
      </c>
      <c r="J10" s="40">
        <f t="shared" si="0"/>
        <v>302.08333333333337</v>
      </c>
      <c r="K10" s="41"/>
      <c r="L10" s="10"/>
    </row>
    <row r="11" spans="1:12" ht="109.5" customHeight="1">
      <c r="A11" s="108"/>
      <c r="B11" s="38"/>
      <c r="C11" s="4"/>
      <c r="D11" s="4"/>
      <c r="E11" s="39"/>
      <c r="F11" s="27" t="s">
        <v>48</v>
      </c>
      <c r="G11" s="5" t="s">
        <v>5</v>
      </c>
      <c r="H11" s="5">
        <v>13.5</v>
      </c>
      <c r="I11" s="5">
        <v>15.1</v>
      </c>
      <c r="J11" s="40">
        <f t="shared" si="0"/>
        <v>111.85185185185185</v>
      </c>
      <c r="K11" s="41"/>
      <c r="L11" s="10"/>
    </row>
    <row r="12" spans="1:13" s="7" customFormat="1" ht="135.75" customHeight="1">
      <c r="A12" s="108"/>
      <c r="B12" s="38"/>
      <c r="C12" s="4"/>
      <c r="D12" s="4"/>
      <c r="E12" s="39"/>
      <c r="F12" s="27" t="s">
        <v>147</v>
      </c>
      <c r="G12" s="5" t="s">
        <v>5</v>
      </c>
      <c r="H12" s="5">
        <v>3</v>
      </c>
      <c r="I12" s="5">
        <v>3</v>
      </c>
      <c r="J12" s="40">
        <f t="shared" si="0"/>
        <v>100</v>
      </c>
      <c r="K12" s="41"/>
      <c r="L12" s="6" t="s">
        <v>4</v>
      </c>
      <c r="M12" s="8"/>
    </row>
    <row r="13" spans="1:12" ht="72">
      <c r="A13" s="108"/>
      <c r="B13" s="38"/>
      <c r="C13" s="4"/>
      <c r="D13" s="4"/>
      <c r="E13" s="39"/>
      <c r="F13" s="27" t="s">
        <v>35</v>
      </c>
      <c r="G13" s="5" t="s">
        <v>5</v>
      </c>
      <c r="H13" s="5">
        <v>4.8</v>
      </c>
      <c r="I13" s="5">
        <v>2.6</v>
      </c>
      <c r="J13" s="32">
        <f t="shared" si="0"/>
        <v>54.16666666666667</v>
      </c>
      <c r="K13" s="41"/>
      <c r="L13" s="10"/>
    </row>
    <row r="14" spans="1:12" ht="25.5" customHeight="1">
      <c r="A14" s="108"/>
      <c r="B14" s="38"/>
      <c r="C14" s="4"/>
      <c r="D14" s="4"/>
      <c r="E14" s="39"/>
      <c r="F14" s="27" t="s">
        <v>49</v>
      </c>
      <c r="G14" s="5" t="s">
        <v>5</v>
      </c>
      <c r="H14" s="5">
        <v>96</v>
      </c>
      <c r="I14" s="5">
        <v>97.7</v>
      </c>
      <c r="J14" s="32">
        <f t="shared" si="0"/>
        <v>101.77083333333334</v>
      </c>
      <c r="K14" s="41"/>
      <c r="L14" s="10"/>
    </row>
    <row r="15" spans="1:12" ht="24">
      <c r="A15" s="108"/>
      <c r="B15" s="38"/>
      <c r="C15" s="4"/>
      <c r="D15" s="4"/>
      <c r="E15" s="39"/>
      <c r="F15" s="27" t="s">
        <v>152</v>
      </c>
      <c r="G15" s="5" t="s">
        <v>5</v>
      </c>
      <c r="H15" s="5">
        <v>4.1</v>
      </c>
      <c r="I15" s="5">
        <v>27</v>
      </c>
      <c r="J15" s="32">
        <f t="shared" si="0"/>
        <v>658.5365853658537</v>
      </c>
      <c r="K15" s="41"/>
      <c r="L15" s="10"/>
    </row>
    <row r="16" spans="1:12" ht="48">
      <c r="A16" s="108"/>
      <c r="B16" s="38"/>
      <c r="C16" s="4"/>
      <c r="D16" s="4"/>
      <c r="E16" s="39"/>
      <c r="F16" s="27" t="s">
        <v>206</v>
      </c>
      <c r="G16" s="5" t="s">
        <v>1</v>
      </c>
      <c r="H16" s="5">
        <v>3</v>
      </c>
      <c r="I16" s="5">
        <v>1</v>
      </c>
      <c r="J16" s="32">
        <f t="shared" si="0"/>
        <v>33.33333333333333</v>
      </c>
      <c r="K16" s="41"/>
      <c r="L16" s="10"/>
    </row>
    <row r="17" spans="1:12" ht="48">
      <c r="A17" s="108"/>
      <c r="B17" s="38"/>
      <c r="C17" s="4"/>
      <c r="D17" s="4"/>
      <c r="E17" s="39"/>
      <c r="F17" s="27" t="s">
        <v>153</v>
      </c>
      <c r="G17" s="5" t="s">
        <v>1</v>
      </c>
      <c r="H17" s="5">
        <v>70</v>
      </c>
      <c r="I17" s="5">
        <v>40</v>
      </c>
      <c r="J17" s="32">
        <f t="shared" si="0"/>
        <v>57.14285714285714</v>
      </c>
      <c r="K17" s="41"/>
      <c r="L17" s="10"/>
    </row>
    <row r="18" spans="1:12" ht="36">
      <c r="A18" s="109"/>
      <c r="B18" s="38"/>
      <c r="C18" s="4"/>
      <c r="D18" s="4"/>
      <c r="E18" s="39"/>
      <c r="F18" s="27" t="s">
        <v>154</v>
      </c>
      <c r="G18" s="5" t="s">
        <v>5</v>
      </c>
      <c r="H18" s="5">
        <v>20</v>
      </c>
      <c r="I18" s="5">
        <v>30</v>
      </c>
      <c r="J18" s="32">
        <f t="shared" si="0"/>
        <v>150</v>
      </c>
      <c r="K18" s="41"/>
      <c r="L18" s="6"/>
    </row>
    <row r="19" spans="1:12" ht="27" customHeight="1">
      <c r="A19" s="114" t="s">
        <v>208</v>
      </c>
      <c r="B19" s="43" t="s">
        <v>8</v>
      </c>
      <c r="C19" s="44">
        <f>C20+C21+C22</f>
        <v>23983.12</v>
      </c>
      <c r="D19" s="44">
        <f>D20+D21+D22</f>
        <v>23982.82</v>
      </c>
      <c r="E19" s="45">
        <f>D19/C19*100</f>
        <v>99.99874912021455</v>
      </c>
      <c r="F19" s="43" t="s">
        <v>8</v>
      </c>
      <c r="G19" s="6"/>
      <c r="H19" s="46"/>
      <c r="I19" s="46"/>
      <c r="J19" s="47">
        <f>(J20+J21+J22+J23)/4</f>
        <v>100</v>
      </c>
      <c r="K19" s="48">
        <f>J19/E19</f>
        <v>1.0000125089543264</v>
      </c>
      <c r="L19" s="6" t="s">
        <v>4</v>
      </c>
    </row>
    <row r="20" spans="1:12" ht="19.5" customHeight="1">
      <c r="A20" s="114"/>
      <c r="B20" s="38" t="s">
        <v>21</v>
      </c>
      <c r="C20" s="49">
        <v>13705.8</v>
      </c>
      <c r="D20" s="49">
        <v>13705.5</v>
      </c>
      <c r="E20" s="50">
        <f>D20/C20*100</f>
        <v>99.99781114564638</v>
      </c>
      <c r="F20" s="51" t="s">
        <v>22</v>
      </c>
      <c r="G20" s="5" t="s">
        <v>1</v>
      </c>
      <c r="H20" s="5">
        <v>1</v>
      </c>
      <c r="I20" s="5">
        <v>1</v>
      </c>
      <c r="J20" s="52">
        <f>I20/H20*100</f>
        <v>100</v>
      </c>
      <c r="K20" s="39"/>
      <c r="L20" s="10"/>
    </row>
    <row r="21" spans="1:12" ht="25.5" customHeight="1">
      <c r="A21" s="114"/>
      <c r="B21" s="38" t="s">
        <v>10</v>
      </c>
      <c r="C21" s="49">
        <v>9782.32</v>
      </c>
      <c r="D21" s="49">
        <v>9782.32</v>
      </c>
      <c r="E21" s="50">
        <f>D21/C21*100</f>
        <v>100</v>
      </c>
      <c r="F21" s="51" t="s">
        <v>137</v>
      </c>
      <c r="G21" s="5" t="s">
        <v>0</v>
      </c>
      <c r="H21" s="5">
        <v>560</v>
      </c>
      <c r="I21" s="5">
        <v>560</v>
      </c>
      <c r="J21" s="52">
        <f>I21/H21*100</f>
        <v>100</v>
      </c>
      <c r="K21" s="39"/>
      <c r="L21" s="10"/>
    </row>
    <row r="22" spans="1:12" ht="36">
      <c r="A22" s="114"/>
      <c r="B22" s="5" t="s">
        <v>155</v>
      </c>
      <c r="C22" s="53">
        <v>495</v>
      </c>
      <c r="D22" s="53">
        <v>495</v>
      </c>
      <c r="E22" s="50">
        <f>D22/C22*100</f>
        <v>100</v>
      </c>
      <c r="F22" s="51" t="s">
        <v>23</v>
      </c>
      <c r="G22" s="5" t="s">
        <v>1</v>
      </c>
      <c r="H22" s="5">
        <v>8</v>
      </c>
      <c r="I22" s="5">
        <v>8</v>
      </c>
      <c r="J22" s="52">
        <f>I22/H22*100</f>
        <v>100</v>
      </c>
      <c r="K22" s="39"/>
      <c r="L22" s="10"/>
    </row>
    <row r="23" spans="1:12" ht="36">
      <c r="A23" s="114"/>
      <c r="B23" s="54"/>
      <c r="C23" s="55"/>
      <c r="D23" s="56"/>
      <c r="E23" s="57"/>
      <c r="F23" s="51" t="s">
        <v>24</v>
      </c>
      <c r="G23" s="5" t="s">
        <v>0</v>
      </c>
      <c r="H23" s="58">
        <v>717</v>
      </c>
      <c r="I23" s="58">
        <v>717</v>
      </c>
      <c r="J23" s="52">
        <f>I23/H23*100</f>
        <v>100</v>
      </c>
      <c r="K23" s="39"/>
      <c r="L23" s="10"/>
    </row>
    <row r="24" spans="1:12" ht="27.75" customHeight="1">
      <c r="A24" s="113" t="s">
        <v>209</v>
      </c>
      <c r="B24" s="43" t="s">
        <v>8</v>
      </c>
      <c r="C24" s="44">
        <f>C25+C26+C27</f>
        <v>136964.33</v>
      </c>
      <c r="D24" s="44">
        <f>D25+D26+D27</f>
        <v>136583.96999999997</v>
      </c>
      <c r="E24" s="45">
        <f>D24/C24*100</f>
        <v>99.72229265824174</v>
      </c>
      <c r="F24" s="43" t="s">
        <v>8</v>
      </c>
      <c r="G24" s="60"/>
      <c r="H24" s="61"/>
      <c r="I24" s="61"/>
      <c r="J24" s="47">
        <f>SUM(J25:J29)/5</f>
        <v>158.28397079655662</v>
      </c>
      <c r="K24" s="48">
        <f>J24/E24</f>
        <v>1.587247611113511</v>
      </c>
      <c r="L24" s="6" t="s">
        <v>3</v>
      </c>
    </row>
    <row r="25" spans="1:12" ht="36">
      <c r="A25" s="108"/>
      <c r="B25" s="38" t="s">
        <v>21</v>
      </c>
      <c r="C25" s="49">
        <v>42059.58</v>
      </c>
      <c r="D25" s="49">
        <v>41679.22</v>
      </c>
      <c r="E25" s="50">
        <f>D25/C25*100</f>
        <v>99.09566381785078</v>
      </c>
      <c r="F25" s="27" t="s">
        <v>163</v>
      </c>
      <c r="G25" s="5" t="s">
        <v>5</v>
      </c>
      <c r="H25" s="5">
        <v>85.5</v>
      </c>
      <c r="I25" s="5">
        <v>87.9</v>
      </c>
      <c r="J25" s="32">
        <f>I25/H25*100</f>
        <v>102.80701754385966</v>
      </c>
      <c r="K25" s="41"/>
      <c r="L25" s="10"/>
    </row>
    <row r="26" spans="1:12" ht="27.75" customHeight="1">
      <c r="A26" s="62"/>
      <c r="B26" s="38" t="s">
        <v>10</v>
      </c>
      <c r="C26" s="4">
        <v>92246.39</v>
      </c>
      <c r="D26" s="4">
        <v>92246.39</v>
      </c>
      <c r="E26" s="52">
        <f>D26/C26*100</f>
        <v>100</v>
      </c>
      <c r="F26" s="27" t="s">
        <v>148</v>
      </c>
      <c r="G26" s="5" t="s">
        <v>5</v>
      </c>
      <c r="H26" s="5">
        <v>100</v>
      </c>
      <c r="I26" s="5">
        <v>100</v>
      </c>
      <c r="J26" s="32">
        <f>I26/H26*100</f>
        <v>100</v>
      </c>
      <c r="K26" s="41"/>
      <c r="L26" s="10"/>
    </row>
    <row r="27" spans="1:12" ht="24">
      <c r="A27" s="62"/>
      <c r="B27" s="5" t="s">
        <v>155</v>
      </c>
      <c r="C27" s="4">
        <v>2658.36</v>
      </c>
      <c r="D27" s="4">
        <v>2658.36</v>
      </c>
      <c r="E27" s="52">
        <f>D27/C27*100</f>
        <v>100</v>
      </c>
      <c r="F27" s="27" t="s">
        <v>149</v>
      </c>
      <c r="G27" s="5" t="s">
        <v>5</v>
      </c>
      <c r="H27" s="5">
        <v>64.4</v>
      </c>
      <c r="I27" s="5">
        <v>100</v>
      </c>
      <c r="J27" s="32">
        <f>I27/H27*100</f>
        <v>155.27950310559004</v>
      </c>
      <c r="K27" s="41"/>
      <c r="L27" s="10"/>
    </row>
    <row r="28" spans="1:12" ht="60">
      <c r="A28" s="62"/>
      <c r="B28" s="63"/>
      <c r="C28" s="63"/>
      <c r="D28" s="63"/>
      <c r="E28" s="63"/>
      <c r="F28" s="27" t="s">
        <v>150</v>
      </c>
      <c r="G28" s="5" t="s">
        <v>5</v>
      </c>
      <c r="H28" s="5">
        <v>30</v>
      </c>
      <c r="I28" s="5">
        <v>100</v>
      </c>
      <c r="J28" s="32">
        <f>I28/H28*100</f>
        <v>333.33333333333337</v>
      </c>
      <c r="K28" s="41"/>
      <c r="L28" s="10"/>
    </row>
    <row r="29" spans="1:12" ht="63.75" customHeight="1">
      <c r="A29" s="62"/>
      <c r="B29" s="63"/>
      <c r="C29" s="63"/>
      <c r="D29" s="63"/>
      <c r="E29" s="63"/>
      <c r="F29" s="27" t="s">
        <v>151</v>
      </c>
      <c r="G29" s="5" t="s">
        <v>5</v>
      </c>
      <c r="H29" s="5">
        <v>100</v>
      </c>
      <c r="I29" s="5">
        <v>100</v>
      </c>
      <c r="J29" s="32">
        <f>I29/H29*100</f>
        <v>100</v>
      </c>
      <c r="K29" s="41"/>
      <c r="L29" s="10"/>
    </row>
    <row r="30" spans="1:12" s="9" customFormat="1" ht="29.25" customHeight="1">
      <c r="A30" s="113" t="s">
        <v>132</v>
      </c>
      <c r="B30" s="43" t="s">
        <v>2</v>
      </c>
      <c r="C30" s="64">
        <f>C31</f>
        <v>8544.23</v>
      </c>
      <c r="D30" s="64">
        <f>D31</f>
        <v>8543.74</v>
      </c>
      <c r="E30" s="48">
        <f>D30/C30*100</f>
        <v>99.99426513565295</v>
      </c>
      <c r="F30" s="6" t="s">
        <v>2</v>
      </c>
      <c r="G30" s="6"/>
      <c r="H30" s="6"/>
      <c r="I30" s="6"/>
      <c r="J30" s="47">
        <f>SUM(J31:J53)/23</f>
        <v>100</v>
      </c>
      <c r="K30" s="48">
        <f>J30/E30*100</f>
        <v>100.0057351932526</v>
      </c>
      <c r="L30" s="6" t="s">
        <v>4</v>
      </c>
    </row>
    <row r="31" spans="1:12" s="9" customFormat="1" ht="27" customHeight="1">
      <c r="A31" s="108"/>
      <c r="B31" s="38" t="s">
        <v>21</v>
      </c>
      <c r="C31" s="4">
        <v>8544.23</v>
      </c>
      <c r="D31" s="4">
        <v>8543.74</v>
      </c>
      <c r="E31" s="39">
        <f>D31/C31*100</f>
        <v>99.99426513565295</v>
      </c>
      <c r="F31" s="26" t="s">
        <v>160</v>
      </c>
      <c r="G31" s="5" t="s">
        <v>7</v>
      </c>
      <c r="H31" s="5">
        <v>5</v>
      </c>
      <c r="I31" s="30">
        <v>5</v>
      </c>
      <c r="J31" s="32">
        <f>H31/I31*100</f>
        <v>100</v>
      </c>
      <c r="K31" s="41"/>
      <c r="L31" s="10"/>
    </row>
    <row r="32" spans="1:12" s="9" customFormat="1" ht="48">
      <c r="A32" s="108"/>
      <c r="B32" s="38"/>
      <c r="C32" s="4"/>
      <c r="D32" s="4"/>
      <c r="E32" s="39"/>
      <c r="F32" s="27" t="s">
        <v>133</v>
      </c>
      <c r="G32" s="5" t="s">
        <v>129</v>
      </c>
      <c r="H32" s="5">
        <v>8</v>
      </c>
      <c r="I32" s="30">
        <v>8</v>
      </c>
      <c r="J32" s="32">
        <f aca="true" t="shared" si="1" ref="J32:J50">H32/I32*100</f>
        <v>100</v>
      </c>
      <c r="K32" s="41"/>
      <c r="L32" s="10"/>
    </row>
    <row r="33" spans="1:12" s="9" customFormat="1" ht="15" customHeight="1">
      <c r="A33" s="108"/>
      <c r="B33" s="38"/>
      <c r="C33" s="4"/>
      <c r="D33" s="4"/>
      <c r="E33" s="39"/>
      <c r="F33" s="27" t="s">
        <v>134</v>
      </c>
      <c r="G33" s="5" t="s">
        <v>129</v>
      </c>
      <c r="H33" s="5">
        <v>2</v>
      </c>
      <c r="I33" s="30">
        <v>2</v>
      </c>
      <c r="J33" s="32">
        <f t="shared" si="1"/>
        <v>100</v>
      </c>
      <c r="K33" s="41"/>
      <c r="L33" s="10"/>
    </row>
    <row r="34" spans="1:12" s="9" customFormat="1" ht="12">
      <c r="A34" s="108"/>
      <c r="B34" s="38"/>
      <c r="C34" s="4"/>
      <c r="D34" s="4"/>
      <c r="E34" s="39"/>
      <c r="F34" s="27" t="s">
        <v>135</v>
      </c>
      <c r="G34" s="5" t="s">
        <v>129</v>
      </c>
      <c r="H34" s="5">
        <v>3</v>
      </c>
      <c r="I34" s="30">
        <v>3</v>
      </c>
      <c r="J34" s="32">
        <f t="shared" si="1"/>
        <v>100</v>
      </c>
      <c r="K34" s="41"/>
      <c r="L34" s="10"/>
    </row>
    <row r="35" spans="1:12" s="9" customFormat="1" ht="14.25" customHeight="1">
      <c r="A35" s="108"/>
      <c r="B35" s="38"/>
      <c r="C35" s="4"/>
      <c r="D35" s="4"/>
      <c r="E35" s="39"/>
      <c r="F35" s="28" t="s">
        <v>255</v>
      </c>
      <c r="G35" s="5" t="s">
        <v>129</v>
      </c>
      <c r="H35" s="5">
        <v>6</v>
      </c>
      <c r="I35" s="30">
        <v>6</v>
      </c>
      <c r="J35" s="32">
        <f t="shared" si="1"/>
        <v>100</v>
      </c>
      <c r="K35" s="41"/>
      <c r="L35" s="10"/>
    </row>
    <row r="36" spans="1:12" s="9" customFormat="1" ht="17.25" customHeight="1">
      <c r="A36" s="108"/>
      <c r="B36" s="38"/>
      <c r="C36" s="4"/>
      <c r="D36" s="4"/>
      <c r="E36" s="39"/>
      <c r="F36" s="27" t="s">
        <v>136</v>
      </c>
      <c r="G36" s="5" t="s">
        <v>129</v>
      </c>
      <c r="H36" s="5">
        <v>1</v>
      </c>
      <c r="I36" s="30">
        <v>1</v>
      </c>
      <c r="J36" s="32">
        <f t="shared" si="1"/>
        <v>100</v>
      </c>
      <c r="K36" s="41"/>
      <c r="L36" s="11"/>
    </row>
    <row r="37" spans="1:13" ht="60">
      <c r="A37" s="108"/>
      <c r="B37" s="38"/>
      <c r="C37" s="4"/>
      <c r="D37" s="4"/>
      <c r="E37" s="39"/>
      <c r="F37" s="27" t="s">
        <v>258</v>
      </c>
      <c r="G37" s="5" t="s">
        <v>129</v>
      </c>
      <c r="H37" s="5">
        <v>6</v>
      </c>
      <c r="I37" s="30">
        <v>6</v>
      </c>
      <c r="J37" s="32">
        <f t="shared" si="1"/>
        <v>100</v>
      </c>
      <c r="K37" s="41"/>
      <c r="L37" s="10"/>
      <c r="M37" s="1"/>
    </row>
    <row r="38" spans="1:13" ht="24">
      <c r="A38" s="108"/>
      <c r="B38" s="38"/>
      <c r="C38" s="4"/>
      <c r="D38" s="4"/>
      <c r="E38" s="39"/>
      <c r="F38" s="27" t="s">
        <v>259</v>
      </c>
      <c r="G38" s="5" t="s">
        <v>1</v>
      </c>
      <c r="H38" s="5">
        <v>1</v>
      </c>
      <c r="I38" s="30">
        <v>1</v>
      </c>
      <c r="J38" s="32">
        <f t="shared" si="1"/>
        <v>100</v>
      </c>
      <c r="K38" s="41"/>
      <c r="L38" s="10"/>
      <c r="M38" s="1"/>
    </row>
    <row r="39" spans="1:13" ht="12">
      <c r="A39" s="108"/>
      <c r="B39" s="38"/>
      <c r="C39" s="4"/>
      <c r="D39" s="4"/>
      <c r="E39" s="39"/>
      <c r="F39" s="27" t="s">
        <v>260</v>
      </c>
      <c r="G39" s="5" t="s">
        <v>129</v>
      </c>
      <c r="H39" s="5">
        <v>9</v>
      </c>
      <c r="I39" s="30">
        <v>9</v>
      </c>
      <c r="J39" s="32">
        <f t="shared" si="1"/>
        <v>100</v>
      </c>
      <c r="K39" s="41"/>
      <c r="L39" s="10"/>
      <c r="M39" s="1"/>
    </row>
    <row r="40" spans="1:13" ht="12">
      <c r="A40" s="108"/>
      <c r="B40" s="38"/>
      <c r="C40" s="4"/>
      <c r="D40" s="4"/>
      <c r="E40" s="39"/>
      <c r="F40" s="27" t="s">
        <v>261</v>
      </c>
      <c r="G40" s="5" t="s">
        <v>129</v>
      </c>
      <c r="H40" s="5">
        <v>4</v>
      </c>
      <c r="I40" s="30">
        <v>4</v>
      </c>
      <c r="J40" s="32">
        <f t="shared" si="1"/>
        <v>100</v>
      </c>
      <c r="K40" s="41"/>
      <c r="L40" s="10"/>
      <c r="M40" s="1"/>
    </row>
    <row r="41" spans="1:13" ht="39.75" customHeight="1">
      <c r="A41" s="108"/>
      <c r="B41" s="38"/>
      <c r="C41" s="4"/>
      <c r="D41" s="4"/>
      <c r="E41" s="39"/>
      <c r="F41" s="27" t="s">
        <v>262</v>
      </c>
      <c r="G41" s="5" t="s">
        <v>129</v>
      </c>
      <c r="H41" s="5">
        <v>3</v>
      </c>
      <c r="I41" s="30">
        <v>3</v>
      </c>
      <c r="J41" s="32">
        <f>H41/I41*100</f>
        <v>100</v>
      </c>
      <c r="K41" s="41"/>
      <c r="L41" s="10"/>
      <c r="M41" s="1"/>
    </row>
    <row r="42" spans="1:13" ht="12">
      <c r="A42" s="108"/>
      <c r="B42" s="38"/>
      <c r="C42" s="4"/>
      <c r="D42" s="4"/>
      <c r="E42" s="39"/>
      <c r="F42" s="27" t="s">
        <v>263</v>
      </c>
      <c r="G42" s="5" t="s">
        <v>1</v>
      </c>
      <c r="H42" s="5">
        <v>5</v>
      </c>
      <c r="I42" s="30">
        <v>5</v>
      </c>
      <c r="J42" s="32">
        <f t="shared" si="1"/>
        <v>100</v>
      </c>
      <c r="K42" s="41"/>
      <c r="L42" s="10"/>
      <c r="M42" s="1"/>
    </row>
    <row r="43" spans="1:12" s="2" customFormat="1" ht="12">
      <c r="A43" s="108"/>
      <c r="B43" s="38"/>
      <c r="C43" s="4"/>
      <c r="D43" s="4"/>
      <c r="E43" s="39"/>
      <c r="F43" s="27" t="s">
        <v>264</v>
      </c>
      <c r="G43" s="5" t="s">
        <v>129</v>
      </c>
      <c r="H43" s="5">
        <v>1</v>
      </c>
      <c r="I43" s="30">
        <v>1</v>
      </c>
      <c r="J43" s="32">
        <f t="shared" si="1"/>
        <v>100</v>
      </c>
      <c r="K43" s="41"/>
      <c r="L43" s="10"/>
    </row>
    <row r="44" spans="1:12" s="2" customFormat="1" ht="24">
      <c r="A44" s="108"/>
      <c r="B44" s="38"/>
      <c r="C44" s="4"/>
      <c r="D44" s="4"/>
      <c r="E44" s="39"/>
      <c r="F44" s="27" t="s">
        <v>265</v>
      </c>
      <c r="G44" s="5" t="s">
        <v>129</v>
      </c>
      <c r="H44" s="5">
        <v>7</v>
      </c>
      <c r="I44" s="30">
        <v>7</v>
      </c>
      <c r="J44" s="32">
        <f t="shared" si="1"/>
        <v>100</v>
      </c>
      <c r="K44" s="41"/>
      <c r="L44" s="5"/>
    </row>
    <row r="45" spans="1:12" s="2" customFormat="1" ht="12">
      <c r="A45" s="108"/>
      <c r="B45" s="17"/>
      <c r="C45" s="15"/>
      <c r="D45" s="15"/>
      <c r="E45" s="65"/>
      <c r="F45" s="27" t="s">
        <v>266</v>
      </c>
      <c r="G45" s="5" t="s">
        <v>129</v>
      </c>
      <c r="H45" s="5">
        <v>1</v>
      </c>
      <c r="I45" s="30">
        <v>1</v>
      </c>
      <c r="J45" s="32">
        <f t="shared" si="1"/>
        <v>100</v>
      </c>
      <c r="K45" s="66"/>
      <c r="L45" s="67"/>
    </row>
    <row r="46" spans="1:12" s="2" customFormat="1" ht="12">
      <c r="A46" s="108"/>
      <c r="B46" s="17"/>
      <c r="C46" s="15"/>
      <c r="D46" s="15"/>
      <c r="E46" s="65"/>
      <c r="F46" s="27" t="s">
        <v>267</v>
      </c>
      <c r="G46" s="5" t="s">
        <v>129</v>
      </c>
      <c r="H46" s="5">
        <v>4</v>
      </c>
      <c r="I46" s="30">
        <v>4</v>
      </c>
      <c r="J46" s="32">
        <f t="shared" si="1"/>
        <v>100</v>
      </c>
      <c r="K46" s="66"/>
      <c r="L46" s="67"/>
    </row>
    <row r="47" spans="1:12" s="2" customFormat="1" ht="12">
      <c r="A47" s="108"/>
      <c r="B47" s="17"/>
      <c r="C47" s="15"/>
      <c r="D47" s="15"/>
      <c r="E47" s="65"/>
      <c r="F47" s="27" t="s">
        <v>268</v>
      </c>
      <c r="G47" s="5" t="s">
        <v>129</v>
      </c>
      <c r="H47" s="5">
        <v>2</v>
      </c>
      <c r="I47" s="30">
        <v>2</v>
      </c>
      <c r="J47" s="32">
        <f t="shared" si="1"/>
        <v>100</v>
      </c>
      <c r="K47" s="66"/>
      <c r="L47" s="67"/>
    </row>
    <row r="48" spans="1:12" s="2" customFormat="1" ht="12">
      <c r="A48" s="108"/>
      <c r="B48" s="17"/>
      <c r="C48" s="15"/>
      <c r="D48" s="15"/>
      <c r="E48" s="65"/>
      <c r="F48" s="27" t="s">
        <v>269</v>
      </c>
      <c r="G48" s="19" t="s">
        <v>129</v>
      </c>
      <c r="H48" s="19">
        <v>3</v>
      </c>
      <c r="I48" s="31">
        <v>3</v>
      </c>
      <c r="J48" s="32">
        <f t="shared" si="1"/>
        <v>100</v>
      </c>
      <c r="K48" s="66"/>
      <c r="L48" s="67"/>
    </row>
    <row r="49" spans="1:12" s="2" customFormat="1" ht="12">
      <c r="A49" s="108"/>
      <c r="B49" s="17"/>
      <c r="C49" s="15"/>
      <c r="D49" s="15"/>
      <c r="E49" s="65"/>
      <c r="F49" s="27" t="s">
        <v>270</v>
      </c>
      <c r="G49" s="19" t="s">
        <v>129</v>
      </c>
      <c r="H49" s="19">
        <v>1</v>
      </c>
      <c r="I49" s="31">
        <v>1</v>
      </c>
      <c r="J49" s="32">
        <f t="shared" si="1"/>
        <v>100</v>
      </c>
      <c r="K49" s="66"/>
      <c r="L49" s="67"/>
    </row>
    <row r="50" spans="1:12" s="2" customFormat="1" ht="12">
      <c r="A50" s="108"/>
      <c r="B50" s="17"/>
      <c r="C50" s="15"/>
      <c r="D50" s="15"/>
      <c r="E50" s="65"/>
      <c r="F50" s="27" t="s">
        <v>271</v>
      </c>
      <c r="G50" s="19" t="s">
        <v>129</v>
      </c>
      <c r="H50" s="19">
        <v>4</v>
      </c>
      <c r="I50" s="31">
        <v>4</v>
      </c>
      <c r="J50" s="32">
        <f t="shared" si="1"/>
        <v>100</v>
      </c>
      <c r="K50" s="66"/>
      <c r="L50" s="67"/>
    </row>
    <row r="51" spans="1:12" s="2" customFormat="1" ht="24">
      <c r="A51" s="108"/>
      <c r="B51" s="17"/>
      <c r="C51" s="15"/>
      <c r="D51" s="15"/>
      <c r="E51" s="65"/>
      <c r="F51" s="27" t="s">
        <v>272</v>
      </c>
      <c r="G51" s="19" t="s">
        <v>129</v>
      </c>
      <c r="H51" s="19">
        <v>3</v>
      </c>
      <c r="I51" s="31">
        <v>3</v>
      </c>
      <c r="J51" s="32">
        <f>I51/H51*100</f>
        <v>100</v>
      </c>
      <c r="K51" s="66"/>
      <c r="L51" s="67"/>
    </row>
    <row r="52" spans="1:12" s="2" customFormat="1" ht="36">
      <c r="A52" s="108"/>
      <c r="B52" s="17"/>
      <c r="C52" s="15"/>
      <c r="D52" s="15"/>
      <c r="E52" s="65"/>
      <c r="F52" s="27" t="s">
        <v>273</v>
      </c>
      <c r="G52" s="19" t="s">
        <v>129</v>
      </c>
      <c r="H52" s="19">
        <v>1</v>
      </c>
      <c r="I52" s="31">
        <v>1</v>
      </c>
      <c r="J52" s="32">
        <f aca="true" t="shared" si="2" ref="J31:J53">I52/H52*100</f>
        <v>100</v>
      </c>
      <c r="K52" s="66"/>
      <c r="L52" s="67"/>
    </row>
    <row r="53" spans="1:12" s="2" customFormat="1" ht="15.75" customHeight="1">
      <c r="A53" s="108"/>
      <c r="B53" s="17"/>
      <c r="C53" s="15"/>
      <c r="D53" s="15"/>
      <c r="E53" s="65"/>
      <c r="F53" s="29" t="s">
        <v>274</v>
      </c>
      <c r="G53" s="5" t="s">
        <v>129</v>
      </c>
      <c r="H53" s="5">
        <v>1</v>
      </c>
      <c r="I53" s="30">
        <v>1</v>
      </c>
      <c r="J53" s="32">
        <f t="shared" si="2"/>
        <v>100</v>
      </c>
      <c r="K53" s="66"/>
      <c r="L53" s="18"/>
    </row>
    <row r="54" spans="1:12" s="2" customFormat="1" ht="24" customHeight="1">
      <c r="A54" s="114" t="s">
        <v>102</v>
      </c>
      <c r="B54" s="64" t="s">
        <v>2</v>
      </c>
      <c r="C54" s="45">
        <f>C55+C56</f>
        <v>542.6</v>
      </c>
      <c r="D54" s="45">
        <f>D55+D56</f>
        <v>542.59</v>
      </c>
      <c r="E54" s="45">
        <f>D54/C54*100</f>
        <v>99.99815702174715</v>
      </c>
      <c r="F54" s="64" t="s">
        <v>2</v>
      </c>
      <c r="G54" s="6"/>
      <c r="H54" s="4"/>
      <c r="I54" s="4"/>
      <c r="J54" s="64">
        <f>(J55+J56+J57+J58+J59+J60+J61+J62+J63)/9</f>
        <v>100</v>
      </c>
      <c r="K54" s="68">
        <f>J54/E54</f>
        <v>1.0000184301221917</v>
      </c>
      <c r="L54" s="6" t="s">
        <v>4</v>
      </c>
    </row>
    <row r="55" spans="1:12" s="2" customFormat="1" ht="98.25" customHeight="1">
      <c r="A55" s="114"/>
      <c r="B55" s="38" t="s">
        <v>21</v>
      </c>
      <c r="C55" s="4">
        <v>312.2</v>
      </c>
      <c r="D55" s="4">
        <v>312.19</v>
      </c>
      <c r="E55" s="4">
        <f>D55/C55*100</f>
        <v>99.99679692504805</v>
      </c>
      <c r="F55" s="27" t="s">
        <v>173</v>
      </c>
      <c r="G55" s="38" t="s">
        <v>0</v>
      </c>
      <c r="H55" s="69">
        <v>2798</v>
      </c>
      <c r="I55" s="69">
        <v>2798</v>
      </c>
      <c r="J55" s="4">
        <f aca="true" t="shared" si="3" ref="J55:J63">I55/H55*100</f>
        <v>100</v>
      </c>
      <c r="K55" s="12"/>
      <c r="L55" s="5"/>
    </row>
    <row r="56" spans="1:12" s="2" customFormat="1" ht="60">
      <c r="A56" s="114"/>
      <c r="B56" s="38" t="s">
        <v>10</v>
      </c>
      <c r="C56" s="4">
        <v>230.4</v>
      </c>
      <c r="D56" s="4">
        <v>230.4</v>
      </c>
      <c r="E56" s="4">
        <f>D56/C56*100</f>
        <v>100</v>
      </c>
      <c r="F56" s="27" t="s">
        <v>168</v>
      </c>
      <c r="G56" s="38" t="s">
        <v>5</v>
      </c>
      <c r="H56" s="4">
        <v>0.18</v>
      </c>
      <c r="I56" s="4">
        <v>0.18</v>
      </c>
      <c r="J56" s="4">
        <f t="shared" si="3"/>
        <v>100</v>
      </c>
      <c r="K56" s="12"/>
      <c r="L56" s="5"/>
    </row>
    <row r="57" spans="1:12" s="2" customFormat="1" ht="75.75" customHeight="1">
      <c r="A57" s="114"/>
      <c r="B57" s="38"/>
      <c r="C57" s="4"/>
      <c r="D57" s="4"/>
      <c r="E57" s="52"/>
      <c r="F57" s="27" t="s">
        <v>174</v>
      </c>
      <c r="G57" s="38" t="s">
        <v>5</v>
      </c>
      <c r="H57" s="69">
        <v>20</v>
      </c>
      <c r="I57" s="69">
        <v>20</v>
      </c>
      <c r="J57" s="4">
        <f t="shared" si="3"/>
        <v>100</v>
      </c>
      <c r="K57" s="12"/>
      <c r="L57" s="5"/>
    </row>
    <row r="58" spans="1:12" s="2" customFormat="1" ht="50.25" customHeight="1">
      <c r="A58" s="114"/>
      <c r="B58" s="38"/>
      <c r="C58" s="4"/>
      <c r="D58" s="4"/>
      <c r="E58" s="52"/>
      <c r="F58" s="27" t="s">
        <v>172</v>
      </c>
      <c r="G58" s="38" t="s">
        <v>1</v>
      </c>
      <c r="H58" s="69">
        <v>4</v>
      </c>
      <c r="I58" s="69">
        <v>4</v>
      </c>
      <c r="J58" s="4">
        <f t="shared" si="3"/>
        <v>100</v>
      </c>
      <c r="K58" s="12"/>
      <c r="L58" s="6"/>
    </row>
    <row r="59" spans="1:12" s="2" customFormat="1" ht="60">
      <c r="A59" s="114"/>
      <c r="B59" s="38"/>
      <c r="C59" s="4"/>
      <c r="D59" s="4"/>
      <c r="E59" s="52"/>
      <c r="F59" s="27" t="s">
        <v>171</v>
      </c>
      <c r="G59" s="38" t="s">
        <v>0</v>
      </c>
      <c r="H59" s="69">
        <v>3350</v>
      </c>
      <c r="I59" s="69">
        <v>3350</v>
      </c>
      <c r="J59" s="4">
        <f t="shared" si="3"/>
        <v>100</v>
      </c>
      <c r="K59" s="12"/>
      <c r="L59" s="5"/>
    </row>
    <row r="60" spans="1:12" s="2" customFormat="1" ht="39" customHeight="1">
      <c r="A60" s="114"/>
      <c r="B60" s="12"/>
      <c r="C60" s="4"/>
      <c r="D60" s="70"/>
      <c r="E60" s="12"/>
      <c r="F60" s="27" t="s">
        <v>170</v>
      </c>
      <c r="G60" s="38" t="s">
        <v>1</v>
      </c>
      <c r="H60" s="69">
        <v>68</v>
      </c>
      <c r="I60" s="69">
        <v>68</v>
      </c>
      <c r="J60" s="4">
        <f t="shared" si="3"/>
        <v>100</v>
      </c>
      <c r="K60" s="12"/>
      <c r="L60" s="5"/>
    </row>
    <row r="61" spans="1:13" s="2" customFormat="1" ht="36">
      <c r="A61" s="12"/>
      <c r="B61" s="12"/>
      <c r="C61" s="12"/>
      <c r="D61" s="12"/>
      <c r="E61" s="12"/>
      <c r="F61" s="71" t="s">
        <v>169</v>
      </c>
      <c r="G61" s="38" t="s">
        <v>0</v>
      </c>
      <c r="H61" s="69">
        <v>2000</v>
      </c>
      <c r="I61" s="69">
        <v>2000</v>
      </c>
      <c r="J61" s="69">
        <f t="shared" si="3"/>
        <v>100</v>
      </c>
      <c r="K61" s="69"/>
      <c r="L61" s="5"/>
      <c r="M61" s="14"/>
    </row>
    <row r="62" spans="1:13" s="2" customFormat="1" ht="38.25" customHeight="1">
      <c r="A62" s="12"/>
      <c r="B62" s="12"/>
      <c r="C62" s="12"/>
      <c r="D62" s="12"/>
      <c r="E62" s="12"/>
      <c r="F62" s="71" t="s">
        <v>175</v>
      </c>
      <c r="G62" s="38" t="s">
        <v>1</v>
      </c>
      <c r="H62" s="69">
        <v>1</v>
      </c>
      <c r="I62" s="69">
        <v>1</v>
      </c>
      <c r="J62" s="69">
        <f t="shared" si="3"/>
        <v>100</v>
      </c>
      <c r="K62" s="69"/>
      <c r="L62" s="5"/>
      <c r="M62" s="16"/>
    </row>
    <row r="63" spans="1:12" s="2" customFormat="1" ht="24.75" customHeight="1">
      <c r="A63" s="12"/>
      <c r="B63" s="12"/>
      <c r="C63" s="12"/>
      <c r="D63" s="12"/>
      <c r="E63" s="12"/>
      <c r="F63" s="72" t="s">
        <v>176</v>
      </c>
      <c r="G63" s="38" t="s">
        <v>0</v>
      </c>
      <c r="H63" s="69">
        <v>75</v>
      </c>
      <c r="I63" s="69">
        <v>75</v>
      </c>
      <c r="J63" s="69">
        <f t="shared" si="3"/>
        <v>100</v>
      </c>
      <c r="K63" s="69"/>
      <c r="L63" s="6" t="s">
        <v>4</v>
      </c>
    </row>
    <row r="64" spans="1:12" s="2" customFormat="1" ht="26.25" customHeight="1">
      <c r="A64" s="110" t="s">
        <v>32</v>
      </c>
      <c r="B64" s="111"/>
      <c r="C64" s="111"/>
      <c r="D64" s="111"/>
      <c r="E64" s="111"/>
      <c r="F64" s="111"/>
      <c r="G64" s="111"/>
      <c r="H64" s="111"/>
      <c r="I64" s="111"/>
      <c r="J64" s="111"/>
      <c r="K64" s="111"/>
      <c r="L64" s="112"/>
    </row>
    <row r="65" spans="1:14" s="2" customFormat="1" ht="36" customHeight="1">
      <c r="A65" s="113" t="s">
        <v>122</v>
      </c>
      <c r="B65" s="64" t="s">
        <v>2</v>
      </c>
      <c r="C65" s="45">
        <f>C66</f>
        <v>7902.78</v>
      </c>
      <c r="D65" s="45">
        <f>D66</f>
        <v>7901.31</v>
      </c>
      <c r="E65" s="45">
        <f>+D65/C65*100</f>
        <v>99.981398950749</v>
      </c>
      <c r="F65" s="64" t="s">
        <v>2</v>
      </c>
      <c r="G65" s="6"/>
      <c r="H65" s="73"/>
      <c r="I65" s="43"/>
      <c r="J65" s="64">
        <f>SUM(J66:J67)/2</f>
        <v>100</v>
      </c>
      <c r="K65" s="68">
        <f>J65/E65</f>
        <v>1.0001860450988505</v>
      </c>
      <c r="L65" s="6" t="s">
        <v>29</v>
      </c>
      <c r="N65" s="1"/>
    </row>
    <row r="66" spans="1:14" s="2" customFormat="1" ht="33.75" customHeight="1">
      <c r="A66" s="108"/>
      <c r="B66" s="38" t="s">
        <v>21</v>
      </c>
      <c r="C66" s="4">
        <v>7902.78</v>
      </c>
      <c r="D66" s="4">
        <v>7901.31</v>
      </c>
      <c r="E66" s="4">
        <f>D66/C66*100</f>
        <v>99.981398950749</v>
      </c>
      <c r="F66" s="27" t="s">
        <v>210</v>
      </c>
      <c r="G66" s="38" t="s">
        <v>7</v>
      </c>
      <c r="H66" s="38">
        <v>27</v>
      </c>
      <c r="I66" s="38">
        <v>27</v>
      </c>
      <c r="J66" s="4">
        <f>(I66/H66)*100</f>
        <v>100</v>
      </c>
      <c r="K66" s="38"/>
      <c r="L66" s="6"/>
      <c r="N66" s="1"/>
    </row>
    <row r="67" spans="1:14" s="2" customFormat="1" ht="42.75" customHeight="1">
      <c r="A67" s="109"/>
      <c r="B67" s="38"/>
      <c r="C67" s="4"/>
      <c r="D67" s="4"/>
      <c r="E67" s="4"/>
      <c r="F67" s="27" t="s">
        <v>211</v>
      </c>
      <c r="G67" s="5" t="s">
        <v>5</v>
      </c>
      <c r="H67" s="74">
        <v>87.34</v>
      </c>
      <c r="I67" s="38">
        <v>87.34</v>
      </c>
      <c r="J67" s="4">
        <f>(I67/H67)*100</f>
        <v>100</v>
      </c>
      <c r="K67" s="38"/>
      <c r="L67" s="5"/>
      <c r="N67" s="1"/>
    </row>
    <row r="68" spans="1:14" s="2" customFormat="1" ht="27.75" customHeight="1">
      <c r="A68" s="113" t="s">
        <v>185</v>
      </c>
      <c r="B68" s="64" t="s">
        <v>2</v>
      </c>
      <c r="C68" s="75">
        <f>C69</f>
        <v>98314.24</v>
      </c>
      <c r="D68" s="75">
        <f>D69</f>
        <v>98314.24</v>
      </c>
      <c r="E68" s="45">
        <f>+D68/C68*100</f>
        <v>100</v>
      </c>
      <c r="F68" s="64" t="s">
        <v>2</v>
      </c>
      <c r="G68" s="6"/>
      <c r="H68" s="73"/>
      <c r="I68" s="43"/>
      <c r="J68" s="64"/>
      <c r="K68" s="48"/>
      <c r="L68" s="5"/>
      <c r="N68" s="1"/>
    </row>
    <row r="69" spans="1:14" s="2" customFormat="1" ht="42" customHeight="1">
      <c r="A69" s="108"/>
      <c r="B69" s="38" t="s">
        <v>21</v>
      </c>
      <c r="C69" s="4">
        <v>98314.24</v>
      </c>
      <c r="D69" s="4">
        <v>98314.24</v>
      </c>
      <c r="E69" s="45">
        <f>+D69/C69*100</f>
        <v>100</v>
      </c>
      <c r="F69" s="27" t="s">
        <v>186</v>
      </c>
      <c r="G69" s="38"/>
      <c r="H69" s="38"/>
      <c r="I69" s="38"/>
      <c r="J69" s="4"/>
      <c r="K69" s="38"/>
      <c r="L69" s="5"/>
      <c r="N69" s="1"/>
    </row>
    <row r="70" spans="1:14" s="2" customFormat="1" ht="25.5" customHeight="1">
      <c r="A70" s="113" t="s">
        <v>103</v>
      </c>
      <c r="B70" s="64" t="s">
        <v>2</v>
      </c>
      <c r="C70" s="45">
        <f>C71+C72</f>
        <v>25813.829999999998</v>
      </c>
      <c r="D70" s="45">
        <f>D71+D72</f>
        <v>24563.27</v>
      </c>
      <c r="E70" s="45">
        <f>+D70/C70*100</f>
        <v>95.15546511308087</v>
      </c>
      <c r="F70" s="64" t="s">
        <v>2</v>
      </c>
      <c r="G70" s="6"/>
      <c r="H70" s="73"/>
      <c r="I70" s="43"/>
      <c r="J70" s="64">
        <f>(J71+J72+J73+J74+J75)/5</f>
        <v>100</v>
      </c>
      <c r="K70" s="68">
        <f>J70/E70</f>
        <v>1.0509117882106087</v>
      </c>
      <c r="L70" s="6" t="s">
        <v>29</v>
      </c>
      <c r="N70" s="1"/>
    </row>
    <row r="71" spans="1:14" s="2" customFormat="1" ht="18.75" customHeight="1">
      <c r="A71" s="108"/>
      <c r="B71" s="38" t="s">
        <v>21</v>
      </c>
      <c r="C71" s="4">
        <v>19857.51</v>
      </c>
      <c r="D71" s="4">
        <v>18632.61</v>
      </c>
      <c r="E71" s="4">
        <f>D71/C71*100</f>
        <v>93.83155289862627</v>
      </c>
      <c r="F71" s="76" t="s">
        <v>128</v>
      </c>
      <c r="G71" s="38" t="s">
        <v>7</v>
      </c>
      <c r="H71" s="38">
        <v>51</v>
      </c>
      <c r="I71" s="38">
        <v>51</v>
      </c>
      <c r="J71" s="4">
        <f aca="true" t="shared" si="4" ref="J71:J77">I71/H71*100</f>
        <v>100</v>
      </c>
      <c r="K71" s="38"/>
      <c r="L71" s="5"/>
      <c r="N71" s="1"/>
    </row>
    <row r="72" spans="1:14" s="2" customFormat="1" ht="24.75" customHeight="1">
      <c r="A72" s="108"/>
      <c r="B72" s="4" t="s">
        <v>10</v>
      </c>
      <c r="C72" s="4">
        <v>5956.32</v>
      </c>
      <c r="D72" s="4">
        <v>5930.66</v>
      </c>
      <c r="E72" s="4">
        <f>D72/C72*100</f>
        <v>99.56919708813496</v>
      </c>
      <c r="F72" s="27" t="s">
        <v>212</v>
      </c>
      <c r="G72" s="38" t="s">
        <v>130</v>
      </c>
      <c r="H72" s="38">
        <v>2196</v>
      </c>
      <c r="I72" s="38">
        <v>2196</v>
      </c>
      <c r="J72" s="4">
        <f t="shared" si="4"/>
        <v>100</v>
      </c>
      <c r="K72" s="38"/>
      <c r="L72" s="6"/>
      <c r="N72" s="1"/>
    </row>
    <row r="73" spans="1:14" s="2" customFormat="1" ht="19.5" customHeight="1">
      <c r="A73" s="108"/>
      <c r="B73" s="38"/>
      <c r="C73" s="4"/>
      <c r="D73" s="4"/>
      <c r="E73" s="4"/>
      <c r="F73" s="27" t="s">
        <v>213</v>
      </c>
      <c r="G73" s="38" t="s">
        <v>130</v>
      </c>
      <c r="H73" s="38">
        <v>23210</v>
      </c>
      <c r="I73" s="38">
        <v>23210</v>
      </c>
      <c r="J73" s="4">
        <f t="shared" si="4"/>
        <v>100</v>
      </c>
      <c r="K73" s="38"/>
      <c r="L73" s="5"/>
      <c r="N73" s="1"/>
    </row>
    <row r="74" spans="1:14" s="2" customFormat="1" ht="38.25" customHeight="1">
      <c r="A74" s="108"/>
      <c r="B74" s="12"/>
      <c r="C74" s="38"/>
      <c r="D74" s="38"/>
      <c r="E74" s="77"/>
      <c r="F74" s="27" t="s">
        <v>214</v>
      </c>
      <c r="G74" s="38" t="s">
        <v>131</v>
      </c>
      <c r="H74" s="38">
        <v>46.886</v>
      </c>
      <c r="I74" s="38">
        <v>46.886</v>
      </c>
      <c r="J74" s="4">
        <f t="shared" si="4"/>
        <v>100</v>
      </c>
      <c r="K74" s="38"/>
      <c r="L74" s="5"/>
      <c r="N74" s="1"/>
    </row>
    <row r="75" spans="1:14" s="2" customFormat="1" ht="36">
      <c r="A75" s="108"/>
      <c r="B75" s="12"/>
      <c r="C75" s="38"/>
      <c r="D75" s="38"/>
      <c r="E75" s="77"/>
      <c r="F75" s="27" t="s">
        <v>215</v>
      </c>
      <c r="G75" s="38" t="s">
        <v>5</v>
      </c>
      <c r="H75" s="38">
        <v>32.46</v>
      </c>
      <c r="I75" s="38">
        <v>32.46</v>
      </c>
      <c r="J75" s="4">
        <f t="shared" si="4"/>
        <v>100</v>
      </c>
      <c r="K75" s="38"/>
      <c r="L75" s="5"/>
      <c r="N75" s="1"/>
    </row>
    <row r="76" spans="1:14" s="2" customFormat="1" ht="18.75" customHeight="1">
      <c r="A76" s="108"/>
      <c r="B76" s="12"/>
      <c r="C76" s="38"/>
      <c r="D76" s="38"/>
      <c r="E76" s="77"/>
      <c r="F76" s="27" t="s">
        <v>216</v>
      </c>
      <c r="G76" s="38" t="s">
        <v>131</v>
      </c>
      <c r="H76" s="38">
        <v>1.058</v>
      </c>
      <c r="I76" s="38">
        <v>1.058</v>
      </c>
      <c r="J76" s="4">
        <f t="shared" si="4"/>
        <v>100</v>
      </c>
      <c r="K76" s="38"/>
      <c r="L76" s="6"/>
      <c r="N76" s="1"/>
    </row>
    <row r="77" spans="1:14" s="2" customFormat="1" ht="16.5" customHeight="1">
      <c r="A77" s="108"/>
      <c r="B77" s="12"/>
      <c r="C77" s="38"/>
      <c r="D77" s="38"/>
      <c r="E77" s="77"/>
      <c r="F77" s="27" t="s">
        <v>217</v>
      </c>
      <c r="G77" s="38" t="s">
        <v>131</v>
      </c>
      <c r="H77" s="38">
        <v>0.329</v>
      </c>
      <c r="I77" s="38">
        <v>0.329</v>
      </c>
      <c r="J77" s="4">
        <f t="shared" si="4"/>
        <v>100</v>
      </c>
      <c r="K77" s="38"/>
      <c r="L77" s="5"/>
      <c r="N77" s="1"/>
    </row>
    <row r="78" spans="1:14" s="2" customFormat="1" ht="22.5" customHeight="1">
      <c r="A78" s="114" t="s">
        <v>238</v>
      </c>
      <c r="B78" s="64" t="s">
        <v>2</v>
      </c>
      <c r="C78" s="45">
        <f>SUM(C79:C82)</f>
        <v>16650.42</v>
      </c>
      <c r="D78" s="45">
        <f>SUM(D79:D82)</f>
        <v>16241.469999999998</v>
      </c>
      <c r="E78" s="45">
        <f>D78/C78*100</f>
        <v>97.54390579937322</v>
      </c>
      <c r="F78" s="64" t="s">
        <v>2</v>
      </c>
      <c r="G78" s="6"/>
      <c r="H78" s="73"/>
      <c r="I78" s="43"/>
      <c r="J78" s="64">
        <f>SUM(J79:J84)/6</f>
        <v>100</v>
      </c>
      <c r="K78" s="68">
        <f>J78/E78</f>
        <v>1.0251793710790957</v>
      </c>
      <c r="L78" s="6" t="s">
        <v>29</v>
      </c>
      <c r="N78" s="1"/>
    </row>
    <row r="79" spans="1:14" s="2" customFormat="1" ht="27" customHeight="1">
      <c r="A79" s="114"/>
      <c r="B79" s="78" t="s">
        <v>21</v>
      </c>
      <c r="C79" s="78">
        <v>3859.74</v>
      </c>
      <c r="D79" s="78">
        <v>3450.79</v>
      </c>
      <c r="E79" s="79">
        <f>D79/C79*100</f>
        <v>89.40472674325214</v>
      </c>
      <c r="F79" s="80" t="s">
        <v>239</v>
      </c>
      <c r="G79" s="5" t="s">
        <v>240</v>
      </c>
      <c r="H79" s="4">
        <v>0.66</v>
      </c>
      <c r="I79" s="38">
        <v>0.66</v>
      </c>
      <c r="J79" s="4">
        <f>I79/H79*100</f>
        <v>100</v>
      </c>
      <c r="K79" s="52"/>
      <c r="L79" s="5"/>
      <c r="N79" s="1"/>
    </row>
    <row r="80" spans="1:14" s="2" customFormat="1" ht="27" customHeight="1">
      <c r="A80" s="123"/>
      <c r="B80" s="4" t="s">
        <v>10</v>
      </c>
      <c r="C80" s="4">
        <v>10439.22</v>
      </c>
      <c r="D80" s="4">
        <v>10439.22</v>
      </c>
      <c r="E80" s="45">
        <f>D80/C80*100</f>
        <v>100</v>
      </c>
      <c r="F80" s="28" t="s">
        <v>241</v>
      </c>
      <c r="G80" s="81" t="s">
        <v>131</v>
      </c>
      <c r="H80" s="82">
        <v>4.01</v>
      </c>
      <c r="I80" s="82">
        <v>4.01</v>
      </c>
      <c r="J80" s="78">
        <v>100</v>
      </c>
      <c r="K80" s="38"/>
      <c r="L80" s="5"/>
      <c r="N80" s="1"/>
    </row>
    <row r="81" spans="1:12" s="14" customFormat="1" ht="26.25" customHeight="1">
      <c r="A81" s="123"/>
      <c r="B81" s="4" t="s">
        <v>9</v>
      </c>
      <c r="C81" s="4">
        <v>648.64</v>
      </c>
      <c r="D81" s="4">
        <v>648.64</v>
      </c>
      <c r="E81" s="45">
        <f>D81/C81*100</f>
        <v>100</v>
      </c>
      <c r="F81" s="27" t="s">
        <v>242</v>
      </c>
      <c r="G81" s="38" t="s">
        <v>131</v>
      </c>
      <c r="H81" s="38">
        <v>0.039</v>
      </c>
      <c r="I81" s="38">
        <v>0.039</v>
      </c>
      <c r="J81" s="4">
        <f>(I81/H81)*100</f>
        <v>100</v>
      </c>
      <c r="K81" s="38"/>
      <c r="L81" s="5"/>
    </row>
    <row r="82" spans="1:12" s="14" customFormat="1" ht="27" customHeight="1">
      <c r="A82" s="123"/>
      <c r="B82" s="4" t="s">
        <v>221</v>
      </c>
      <c r="C82" s="4">
        <v>1702.82</v>
      </c>
      <c r="D82" s="4">
        <v>1702.82</v>
      </c>
      <c r="E82" s="45">
        <f>D82/C82*100</f>
        <v>100</v>
      </c>
      <c r="F82" s="27" t="s">
        <v>243</v>
      </c>
      <c r="G82" s="38" t="s">
        <v>115</v>
      </c>
      <c r="H82" s="38">
        <v>2</v>
      </c>
      <c r="I82" s="38">
        <v>2</v>
      </c>
      <c r="J82" s="4">
        <f>(I82/H82)*100</f>
        <v>100</v>
      </c>
      <c r="K82" s="38"/>
      <c r="L82" s="6"/>
    </row>
    <row r="83" spans="1:12" s="14" customFormat="1" ht="19.5" customHeight="1">
      <c r="A83" s="123"/>
      <c r="B83" s="12"/>
      <c r="C83" s="77"/>
      <c r="D83" s="77"/>
      <c r="E83" s="12"/>
      <c r="F83" s="27" t="s">
        <v>244</v>
      </c>
      <c r="G83" s="38" t="s">
        <v>246</v>
      </c>
      <c r="H83" s="38">
        <v>2.07</v>
      </c>
      <c r="I83" s="38">
        <v>2.07</v>
      </c>
      <c r="J83" s="4">
        <f>(I83/H83)*100</f>
        <v>100</v>
      </c>
      <c r="K83" s="38"/>
      <c r="L83" s="5"/>
    </row>
    <row r="84" spans="1:12" ht="26.25" customHeight="1">
      <c r="A84" s="123"/>
      <c r="B84" s="12"/>
      <c r="C84" s="4"/>
      <c r="D84" s="4"/>
      <c r="E84" s="77"/>
      <c r="F84" s="27" t="s">
        <v>245</v>
      </c>
      <c r="G84" s="38" t="s">
        <v>130</v>
      </c>
      <c r="H84" s="38">
        <v>25.44</v>
      </c>
      <c r="I84" s="38">
        <v>25.44</v>
      </c>
      <c r="J84" s="4">
        <f>(I84/H84)*100</f>
        <v>100</v>
      </c>
      <c r="K84" s="38"/>
      <c r="L84" s="45"/>
    </row>
    <row r="85" spans="1:12" ht="24.75" customHeight="1">
      <c r="A85" s="113" t="s">
        <v>166</v>
      </c>
      <c r="B85" s="64" t="s">
        <v>2</v>
      </c>
      <c r="C85" s="45">
        <f>C86+C87</f>
        <v>13038.9</v>
      </c>
      <c r="D85" s="45">
        <f>D86+D87</f>
        <v>12704.85</v>
      </c>
      <c r="E85" s="45">
        <f>D85/C85*100</f>
        <v>97.4380507558153</v>
      </c>
      <c r="F85" s="64" t="s">
        <v>2</v>
      </c>
      <c r="G85" s="38"/>
      <c r="H85" s="38"/>
      <c r="I85" s="38"/>
      <c r="J85" s="64">
        <f>(J86+J87)/2</f>
        <v>100</v>
      </c>
      <c r="K85" s="68">
        <f>J85/E85</f>
        <v>1.0262931085372908</v>
      </c>
      <c r="L85" s="45" t="s">
        <v>29</v>
      </c>
    </row>
    <row r="86" spans="1:12" ht="26.25" customHeight="1">
      <c r="A86" s="108"/>
      <c r="B86" s="4" t="s">
        <v>21</v>
      </c>
      <c r="C86" s="4">
        <v>3153.49</v>
      </c>
      <c r="D86" s="4">
        <v>2819.44</v>
      </c>
      <c r="E86" s="50">
        <f>D86/C86*100</f>
        <v>89.40697449492467</v>
      </c>
      <c r="F86" s="83" t="s">
        <v>248</v>
      </c>
      <c r="G86" s="38" t="s">
        <v>131</v>
      </c>
      <c r="H86" s="38">
        <v>4.01</v>
      </c>
      <c r="I86" s="38">
        <v>4.01</v>
      </c>
      <c r="J86" s="4">
        <f>(I86/H86)*100</f>
        <v>100</v>
      </c>
      <c r="K86" s="38"/>
      <c r="L86" s="50"/>
    </row>
    <row r="87" spans="1:12" ht="27" customHeight="1">
      <c r="A87" s="108"/>
      <c r="B87" s="4" t="s">
        <v>10</v>
      </c>
      <c r="C87" s="4">
        <v>9885.41</v>
      </c>
      <c r="D87" s="4">
        <v>9885.41</v>
      </c>
      <c r="E87" s="50">
        <f>D87/C87*100</f>
        <v>100</v>
      </c>
      <c r="F87" s="83" t="s">
        <v>247</v>
      </c>
      <c r="G87" s="38" t="s">
        <v>1</v>
      </c>
      <c r="H87" s="38">
        <v>0.039</v>
      </c>
      <c r="I87" s="38">
        <v>0.039</v>
      </c>
      <c r="J87" s="4">
        <f>(I87/H87)*100</f>
        <v>100</v>
      </c>
      <c r="K87" s="38"/>
      <c r="L87" s="50"/>
    </row>
    <row r="88" spans="1:12" ht="26.25" customHeight="1">
      <c r="A88" s="113" t="s">
        <v>165</v>
      </c>
      <c r="B88" s="64" t="s">
        <v>2</v>
      </c>
      <c r="C88" s="45">
        <f>SUM(C89:C92)</f>
        <v>3536.42</v>
      </c>
      <c r="D88" s="45">
        <f>SUM(D89:D92)</f>
        <v>3536.42</v>
      </c>
      <c r="E88" s="45">
        <f>D88/C88*100</f>
        <v>100</v>
      </c>
      <c r="F88" s="64" t="s">
        <v>2</v>
      </c>
      <c r="G88" s="38"/>
      <c r="H88" s="38"/>
      <c r="I88" s="38"/>
      <c r="J88" s="64">
        <f>J89/1</f>
        <v>100</v>
      </c>
      <c r="K88" s="68">
        <f>J88/E88</f>
        <v>1</v>
      </c>
      <c r="L88" s="45" t="s">
        <v>4</v>
      </c>
    </row>
    <row r="89" spans="1:12" ht="36" customHeight="1">
      <c r="A89" s="108"/>
      <c r="B89" s="4" t="s">
        <v>21</v>
      </c>
      <c r="C89" s="4">
        <v>631.35</v>
      </c>
      <c r="D89" s="4">
        <v>631.35</v>
      </c>
      <c r="E89" s="50">
        <f>+D89/C89*100</f>
        <v>100</v>
      </c>
      <c r="F89" s="27" t="s">
        <v>249</v>
      </c>
      <c r="G89" s="38" t="s">
        <v>1</v>
      </c>
      <c r="H89" s="38">
        <v>2</v>
      </c>
      <c r="I89" s="38">
        <v>2</v>
      </c>
      <c r="J89" s="4">
        <f>(I89/H89)*100</f>
        <v>100</v>
      </c>
      <c r="K89" s="38"/>
      <c r="L89" s="84"/>
    </row>
    <row r="90" spans="1:12" ht="18" customHeight="1">
      <c r="A90" s="108"/>
      <c r="B90" s="4" t="s">
        <v>10</v>
      </c>
      <c r="C90" s="4">
        <v>553.81</v>
      </c>
      <c r="D90" s="4">
        <v>553.81</v>
      </c>
      <c r="E90" s="50">
        <f>+D90/C90*100</f>
        <v>100</v>
      </c>
      <c r="F90" s="27"/>
      <c r="G90" s="38"/>
      <c r="H90" s="38"/>
      <c r="I90" s="38"/>
      <c r="J90" s="4"/>
      <c r="K90" s="38"/>
      <c r="L90" s="50"/>
    </row>
    <row r="91" spans="1:12" ht="16.5" customHeight="1">
      <c r="A91" s="108"/>
      <c r="B91" s="4" t="s">
        <v>9</v>
      </c>
      <c r="C91" s="4">
        <v>648.44</v>
      </c>
      <c r="D91" s="4">
        <v>648.44</v>
      </c>
      <c r="E91" s="50">
        <f>+D91/C91*100</f>
        <v>100</v>
      </c>
      <c r="F91" s="27"/>
      <c r="G91" s="38"/>
      <c r="H91" s="38"/>
      <c r="I91" s="38"/>
      <c r="J91" s="4"/>
      <c r="K91" s="38"/>
      <c r="L91" s="50"/>
    </row>
    <row r="92" spans="1:12" ht="18.75" customHeight="1">
      <c r="A92" s="109"/>
      <c r="B92" s="4" t="s">
        <v>164</v>
      </c>
      <c r="C92" s="4">
        <v>1702.82</v>
      </c>
      <c r="D92" s="4">
        <v>1702.82</v>
      </c>
      <c r="E92" s="50">
        <f>+D92/C92*100</f>
        <v>100</v>
      </c>
      <c r="F92" s="27"/>
      <c r="G92" s="38"/>
      <c r="H92" s="38"/>
      <c r="I92" s="38"/>
      <c r="J92" s="4"/>
      <c r="K92" s="38"/>
      <c r="L92" s="50"/>
    </row>
    <row r="93" spans="1:12" ht="29.25" customHeight="1">
      <c r="A93" s="113" t="s">
        <v>250</v>
      </c>
      <c r="B93" s="64" t="s">
        <v>2</v>
      </c>
      <c r="C93" s="45">
        <f>C94</f>
        <v>74.9</v>
      </c>
      <c r="D93" s="45">
        <f>D94</f>
        <v>74.9</v>
      </c>
      <c r="E93" s="45">
        <f>D93/C93*100</f>
        <v>100</v>
      </c>
      <c r="F93" s="64" t="s">
        <v>2</v>
      </c>
      <c r="G93" s="38"/>
      <c r="H93" s="38"/>
      <c r="I93" s="38"/>
      <c r="J93" s="64">
        <f>(J94+J95+J96)/3</f>
        <v>100</v>
      </c>
      <c r="K93" s="45">
        <f>J93/E93</f>
        <v>1</v>
      </c>
      <c r="L93" s="45" t="s">
        <v>4</v>
      </c>
    </row>
    <row r="94" spans="1:12" ht="27" customHeight="1">
      <c r="A94" s="108"/>
      <c r="B94" s="4" t="s">
        <v>21</v>
      </c>
      <c r="C94" s="4">
        <v>74.9</v>
      </c>
      <c r="D94" s="4">
        <v>74.9</v>
      </c>
      <c r="E94" s="50">
        <f>+D94/C94*100</f>
        <v>100</v>
      </c>
      <c r="F94" s="27" t="s">
        <v>239</v>
      </c>
      <c r="G94" s="38" t="s">
        <v>240</v>
      </c>
      <c r="H94" s="38">
        <v>0.66</v>
      </c>
      <c r="I94" s="38">
        <v>0.66</v>
      </c>
      <c r="J94" s="4">
        <f>I94/H94*100</f>
        <v>100</v>
      </c>
      <c r="K94" s="38"/>
      <c r="L94" s="50"/>
    </row>
    <row r="95" spans="1:12" ht="18.75" customHeight="1">
      <c r="A95" s="108"/>
      <c r="B95" s="4"/>
      <c r="C95" s="4"/>
      <c r="D95" s="4"/>
      <c r="E95" s="50"/>
      <c r="F95" s="27" t="s">
        <v>251</v>
      </c>
      <c r="G95" s="38" t="s">
        <v>246</v>
      </c>
      <c r="H95" s="38">
        <v>2.07</v>
      </c>
      <c r="I95" s="38">
        <v>2.07</v>
      </c>
      <c r="J95" s="4">
        <f>(I95/H95)*100</f>
        <v>100</v>
      </c>
      <c r="K95" s="38"/>
      <c r="L95" s="50"/>
    </row>
    <row r="96" spans="1:12" ht="27" customHeight="1">
      <c r="A96" s="109"/>
      <c r="B96" s="4"/>
      <c r="C96" s="4"/>
      <c r="D96" s="4"/>
      <c r="E96" s="50"/>
      <c r="F96" s="27" t="s">
        <v>252</v>
      </c>
      <c r="G96" s="38" t="s">
        <v>130</v>
      </c>
      <c r="H96" s="38">
        <v>25.44</v>
      </c>
      <c r="I96" s="38">
        <v>25.44</v>
      </c>
      <c r="J96" s="4">
        <f>(I96/H96)*100</f>
        <v>100</v>
      </c>
      <c r="K96" s="38"/>
      <c r="L96" s="50"/>
    </row>
    <row r="97" spans="1:12" ht="27.75" customHeight="1">
      <c r="A97" s="113" t="s">
        <v>220</v>
      </c>
      <c r="B97" s="64" t="s">
        <v>2</v>
      </c>
      <c r="C97" s="45">
        <f>C98+C99</f>
        <v>2295.5</v>
      </c>
      <c r="D97" s="45">
        <f>D98+D99</f>
        <v>2295.5</v>
      </c>
      <c r="E97" s="45">
        <f>+D97/C97*100</f>
        <v>100</v>
      </c>
      <c r="F97" s="64" t="s">
        <v>2</v>
      </c>
      <c r="G97" s="6"/>
      <c r="H97" s="64"/>
      <c r="I97" s="64"/>
      <c r="J97" s="64">
        <f>(J98+J99+J100)/3</f>
        <v>100</v>
      </c>
      <c r="K97" s="64">
        <f>J97/E97</f>
        <v>1</v>
      </c>
      <c r="L97" s="6" t="s">
        <v>4</v>
      </c>
    </row>
    <row r="98" spans="1:12" ht="24">
      <c r="A98" s="120"/>
      <c r="B98" s="38" t="s">
        <v>21</v>
      </c>
      <c r="C98" s="4">
        <v>2245.5</v>
      </c>
      <c r="D98" s="4">
        <v>2245.5</v>
      </c>
      <c r="E98" s="4">
        <f>D98/C98*100</f>
        <v>100</v>
      </c>
      <c r="F98" s="27" t="s">
        <v>223</v>
      </c>
      <c r="G98" s="38" t="s">
        <v>5</v>
      </c>
      <c r="H98" s="4">
        <v>60</v>
      </c>
      <c r="I98" s="4">
        <v>60</v>
      </c>
      <c r="J98" s="4">
        <f>I98/H98*100</f>
        <v>100</v>
      </c>
      <c r="K98" s="4"/>
      <c r="L98" s="50"/>
    </row>
    <row r="99" spans="1:12" ht="27" customHeight="1">
      <c r="A99" s="120"/>
      <c r="B99" s="38" t="s">
        <v>221</v>
      </c>
      <c r="C99" s="52">
        <v>50</v>
      </c>
      <c r="D99" s="52">
        <v>50</v>
      </c>
      <c r="E99" s="4">
        <f>D99/C99*100</f>
        <v>100</v>
      </c>
      <c r="F99" s="27" t="s">
        <v>222</v>
      </c>
      <c r="G99" s="38" t="s">
        <v>38</v>
      </c>
      <c r="H99" s="4">
        <v>2147</v>
      </c>
      <c r="I99" s="4">
        <v>2147</v>
      </c>
      <c r="J99" s="4">
        <f>I99/H99*100</f>
        <v>100</v>
      </c>
      <c r="K99" s="4"/>
      <c r="L99" s="50"/>
    </row>
    <row r="100" spans="1:12" ht="22.5" customHeight="1">
      <c r="A100" s="121"/>
      <c r="B100" s="12"/>
      <c r="C100" s="38"/>
      <c r="D100" s="38"/>
      <c r="E100" s="77"/>
      <c r="F100" s="27" t="s">
        <v>117</v>
      </c>
      <c r="G100" s="38" t="s">
        <v>7</v>
      </c>
      <c r="H100" s="4">
        <v>8</v>
      </c>
      <c r="I100" s="4">
        <v>8</v>
      </c>
      <c r="J100" s="4">
        <f>I100/H100*100</f>
        <v>100</v>
      </c>
      <c r="K100" s="4"/>
      <c r="L100" s="50"/>
    </row>
    <row r="101" spans="1:12" ht="19.5" customHeight="1">
      <c r="A101" s="114" t="s">
        <v>116</v>
      </c>
      <c r="B101" s="64" t="s">
        <v>2</v>
      </c>
      <c r="C101" s="45">
        <f>C102+C103</f>
        <v>7402.23</v>
      </c>
      <c r="D101" s="45">
        <f>D102+D103</f>
        <v>7199.76</v>
      </c>
      <c r="E101" s="45">
        <f>+D101/C101*100</f>
        <v>97.26474319225423</v>
      </c>
      <c r="F101" s="6" t="s">
        <v>2</v>
      </c>
      <c r="G101" s="38"/>
      <c r="H101" s="4"/>
      <c r="I101" s="4"/>
      <c r="J101" s="64">
        <f>SUM(J102:J106)/5</f>
        <v>257.88051948051947</v>
      </c>
      <c r="K101" s="64">
        <f>J101/E101</f>
        <v>2.651325763239727</v>
      </c>
      <c r="L101" s="6" t="s">
        <v>3</v>
      </c>
    </row>
    <row r="102" spans="1:12" ht="36">
      <c r="A102" s="114"/>
      <c r="B102" s="38" t="s">
        <v>21</v>
      </c>
      <c r="C102" s="4">
        <v>4184.13</v>
      </c>
      <c r="D102" s="4">
        <v>3981.66</v>
      </c>
      <c r="E102" s="4">
        <f>D102/C102*100</f>
        <v>95.16100121172143</v>
      </c>
      <c r="F102" s="27" t="s">
        <v>225</v>
      </c>
      <c r="G102" s="38" t="s">
        <v>5</v>
      </c>
      <c r="H102" s="4">
        <v>100</v>
      </c>
      <c r="I102" s="4">
        <v>100</v>
      </c>
      <c r="J102" s="4">
        <f>I102/H102*100</f>
        <v>100</v>
      </c>
      <c r="K102" s="4"/>
      <c r="L102" s="18"/>
    </row>
    <row r="103" spans="1:12" ht="75" customHeight="1">
      <c r="A103" s="114"/>
      <c r="B103" s="4" t="s">
        <v>10</v>
      </c>
      <c r="C103" s="15">
        <v>3218.1</v>
      </c>
      <c r="D103" s="15">
        <v>3218.1</v>
      </c>
      <c r="E103" s="4">
        <f>D103/C103*100</f>
        <v>100</v>
      </c>
      <c r="F103" s="59" t="s">
        <v>226</v>
      </c>
      <c r="G103" s="17" t="s">
        <v>5</v>
      </c>
      <c r="H103" s="15">
        <v>77</v>
      </c>
      <c r="I103" s="15">
        <v>75</v>
      </c>
      <c r="J103" s="15">
        <f>I103/H103*100</f>
        <v>97.40259740259741</v>
      </c>
      <c r="K103" s="15"/>
      <c r="L103" s="6"/>
    </row>
    <row r="104" spans="1:12" ht="36">
      <c r="A104" s="114"/>
      <c r="B104" s="38"/>
      <c r="C104" s="38"/>
      <c r="D104" s="52"/>
      <c r="E104" s="4"/>
      <c r="F104" s="27" t="s">
        <v>227</v>
      </c>
      <c r="G104" s="38" t="s">
        <v>5</v>
      </c>
      <c r="H104" s="4">
        <v>0.5</v>
      </c>
      <c r="I104" s="4">
        <v>4.46</v>
      </c>
      <c r="J104" s="4">
        <f>I104/H104*100</f>
        <v>892</v>
      </c>
      <c r="K104" s="4"/>
      <c r="L104" s="6"/>
    </row>
    <row r="105" spans="1:12" s="9" customFormat="1" ht="26.25" customHeight="1">
      <c r="A105" s="114"/>
      <c r="B105" s="38"/>
      <c r="C105" s="38"/>
      <c r="D105" s="52"/>
      <c r="E105" s="4"/>
      <c r="F105" s="27" t="s">
        <v>161</v>
      </c>
      <c r="G105" s="38" t="s">
        <v>1</v>
      </c>
      <c r="H105" s="74">
        <v>4</v>
      </c>
      <c r="I105" s="74">
        <v>4</v>
      </c>
      <c r="J105" s="4">
        <f>I105/H105*100</f>
        <v>100</v>
      </c>
      <c r="K105" s="4"/>
      <c r="L105" s="6"/>
    </row>
    <row r="106" spans="1:12" s="9" customFormat="1" ht="26.25" customHeight="1">
      <c r="A106" s="114"/>
      <c r="B106" s="38"/>
      <c r="C106" s="38"/>
      <c r="D106" s="52"/>
      <c r="E106" s="4"/>
      <c r="F106" s="27" t="s">
        <v>162</v>
      </c>
      <c r="G106" s="38" t="s">
        <v>1</v>
      </c>
      <c r="H106" s="74">
        <v>7</v>
      </c>
      <c r="I106" s="74">
        <v>7</v>
      </c>
      <c r="J106" s="4">
        <f>I106/H106*100</f>
        <v>100</v>
      </c>
      <c r="K106" s="4"/>
      <c r="L106" s="6"/>
    </row>
    <row r="107" spans="1:12" s="9" customFormat="1" ht="25.5" customHeight="1">
      <c r="A107" s="113" t="s">
        <v>224</v>
      </c>
      <c r="B107" s="64" t="s">
        <v>2</v>
      </c>
      <c r="C107" s="45">
        <f>C108</f>
        <v>1691.892</v>
      </c>
      <c r="D107" s="45">
        <f>D108</f>
        <v>1691.852</v>
      </c>
      <c r="E107" s="50">
        <f>D107/C107*100</f>
        <v>99.99763578289867</v>
      </c>
      <c r="F107" s="64" t="s">
        <v>2</v>
      </c>
      <c r="G107" s="38"/>
      <c r="H107" s="4"/>
      <c r="I107" s="4"/>
      <c r="J107" s="64">
        <f>SUM(J108:J113)/6</f>
        <v>100</v>
      </c>
      <c r="K107" s="64">
        <f>J107/E107</f>
        <v>1.0000236427299787</v>
      </c>
      <c r="L107" s="6" t="s">
        <v>4</v>
      </c>
    </row>
    <row r="108" spans="1:12" s="9" customFormat="1" ht="24.75" customHeight="1">
      <c r="A108" s="108"/>
      <c r="B108" s="4" t="s">
        <v>21</v>
      </c>
      <c r="C108" s="4">
        <v>1691.892</v>
      </c>
      <c r="D108" s="4">
        <v>1691.852</v>
      </c>
      <c r="E108" s="50">
        <f>D108/C108*100</f>
        <v>99.99763578289867</v>
      </c>
      <c r="F108" s="27" t="s">
        <v>188</v>
      </c>
      <c r="G108" s="38" t="s">
        <v>5</v>
      </c>
      <c r="H108" s="39">
        <v>4</v>
      </c>
      <c r="I108" s="39">
        <v>4</v>
      </c>
      <c r="J108" s="4">
        <f aca="true" t="shared" si="5" ref="J108:J113">I108/H108*100</f>
        <v>100</v>
      </c>
      <c r="K108" s="4"/>
      <c r="L108" s="18"/>
    </row>
    <row r="109" spans="1:12" ht="41.25" customHeight="1">
      <c r="A109" s="108"/>
      <c r="B109" s="4"/>
      <c r="C109" s="38"/>
      <c r="D109" s="52"/>
      <c r="E109" s="4"/>
      <c r="F109" s="27" t="s">
        <v>228</v>
      </c>
      <c r="G109" s="38" t="s">
        <v>187</v>
      </c>
      <c r="H109" s="39">
        <v>1</v>
      </c>
      <c r="I109" s="39">
        <v>1</v>
      </c>
      <c r="J109" s="4">
        <f t="shared" si="5"/>
        <v>100</v>
      </c>
      <c r="K109" s="4"/>
      <c r="L109" s="6"/>
    </row>
    <row r="110" spans="1:12" ht="49.5" customHeight="1">
      <c r="A110" s="108"/>
      <c r="B110" s="4"/>
      <c r="C110" s="38"/>
      <c r="D110" s="52"/>
      <c r="E110" s="4"/>
      <c r="F110" s="27" t="s">
        <v>229</v>
      </c>
      <c r="G110" s="38" t="s">
        <v>187</v>
      </c>
      <c r="H110" s="39">
        <v>1</v>
      </c>
      <c r="I110" s="39">
        <v>1</v>
      </c>
      <c r="J110" s="4">
        <f t="shared" si="5"/>
        <v>100</v>
      </c>
      <c r="K110" s="4"/>
      <c r="L110" s="13"/>
    </row>
    <row r="111" spans="1:12" ht="50.25" customHeight="1">
      <c r="A111" s="108"/>
      <c r="B111" s="4"/>
      <c r="C111" s="38"/>
      <c r="D111" s="52"/>
      <c r="E111" s="4"/>
      <c r="F111" s="27" t="s">
        <v>230</v>
      </c>
      <c r="G111" s="38" t="s">
        <v>187</v>
      </c>
      <c r="H111" s="39">
        <v>1</v>
      </c>
      <c r="I111" s="39">
        <v>1</v>
      </c>
      <c r="J111" s="4">
        <f t="shared" si="5"/>
        <v>100</v>
      </c>
      <c r="K111" s="4"/>
      <c r="L111" s="13"/>
    </row>
    <row r="112" spans="1:12" ht="27.75" customHeight="1">
      <c r="A112" s="108"/>
      <c r="B112" s="4"/>
      <c r="C112" s="38"/>
      <c r="D112" s="52"/>
      <c r="E112" s="4"/>
      <c r="F112" s="27" t="s">
        <v>231</v>
      </c>
      <c r="G112" s="38" t="s">
        <v>187</v>
      </c>
      <c r="H112" s="39">
        <v>1</v>
      </c>
      <c r="I112" s="39">
        <v>1</v>
      </c>
      <c r="J112" s="4">
        <f t="shared" si="5"/>
        <v>100</v>
      </c>
      <c r="K112" s="4"/>
      <c r="L112" s="10"/>
    </row>
    <row r="113" spans="1:12" ht="24">
      <c r="A113" s="109"/>
      <c r="B113" s="4"/>
      <c r="C113" s="38"/>
      <c r="D113" s="52"/>
      <c r="E113" s="4"/>
      <c r="F113" s="27" t="s">
        <v>232</v>
      </c>
      <c r="G113" s="38" t="s">
        <v>5</v>
      </c>
      <c r="H113" s="39">
        <v>4.3</v>
      </c>
      <c r="I113" s="39">
        <v>4.3</v>
      </c>
      <c r="J113" s="4">
        <f t="shared" si="5"/>
        <v>100</v>
      </c>
      <c r="K113" s="4"/>
      <c r="L113" s="10"/>
    </row>
    <row r="114" spans="1:12" ht="24.75" customHeight="1">
      <c r="A114" s="110" t="s">
        <v>31</v>
      </c>
      <c r="B114" s="111"/>
      <c r="C114" s="111"/>
      <c r="D114" s="111"/>
      <c r="E114" s="111"/>
      <c r="F114" s="111"/>
      <c r="G114" s="111"/>
      <c r="H114" s="111"/>
      <c r="I114" s="111"/>
      <c r="J114" s="111"/>
      <c r="K114" s="111"/>
      <c r="L114" s="112"/>
    </row>
    <row r="115" spans="1:12" ht="24.75" customHeight="1">
      <c r="A115" s="113" t="s">
        <v>141</v>
      </c>
      <c r="B115" s="64" t="s">
        <v>2</v>
      </c>
      <c r="C115" s="45">
        <f>C116+C117</f>
        <v>9316.37</v>
      </c>
      <c r="D115" s="45">
        <f>D116+D117</f>
        <v>7768.950000000001</v>
      </c>
      <c r="E115" s="50">
        <f>D115/C115*100</f>
        <v>83.39031189186346</v>
      </c>
      <c r="F115" s="64" t="s">
        <v>2</v>
      </c>
      <c r="G115" s="6"/>
      <c r="H115" s="73"/>
      <c r="I115" s="43"/>
      <c r="J115" s="64">
        <f>SUM(J116:J119)/4</f>
        <v>293.3333333333333</v>
      </c>
      <c r="K115" s="68">
        <f>J115/E115</f>
        <v>3.5175948701776516</v>
      </c>
      <c r="L115" s="6" t="s">
        <v>219</v>
      </c>
    </row>
    <row r="116" spans="1:12" ht="36">
      <c r="A116" s="108"/>
      <c r="B116" s="4" t="s">
        <v>21</v>
      </c>
      <c r="C116" s="4">
        <v>4812.77</v>
      </c>
      <c r="D116" s="4">
        <v>3265.35</v>
      </c>
      <c r="E116" s="50">
        <f>D116/C116*100</f>
        <v>67.84762205548986</v>
      </c>
      <c r="F116" s="80" t="s">
        <v>25</v>
      </c>
      <c r="G116" s="5" t="s">
        <v>5</v>
      </c>
      <c r="H116" s="74">
        <v>2</v>
      </c>
      <c r="I116" s="38">
        <v>9.9</v>
      </c>
      <c r="J116" s="4">
        <f>I116/H116*100</f>
        <v>495</v>
      </c>
      <c r="K116" s="68"/>
      <c r="L116" s="13"/>
    </row>
    <row r="117" spans="1:12" ht="49.5" customHeight="1">
      <c r="A117" s="108"/>
      <c r="B117" s="4" t="s">
        <v>10</v>
      </c>
      <c r="C117" s="4">
        <v>4503.6</v>
      </c>
      <c r="D117" s="4">
        <v>4503.6</v>
      </c>
      <c r="E117" s="50">
        <f>D117/C117*100</f>
        <v>100</v>
      </c>
      <c r="F117" s="80" t="s">
        <v>26</v>
      </c>
      <c r="G117" s="5" t="s">
        <v>5</v>
      </c>
      <c r="H117" s="74">
        <v>2</v>
      </c>
      <c r="I117" s="38">
        <v>8.6</v>
      </c>
      <c r="J117" s="4">
        <f>I117/H117*100</f>
        <v>430</v>
      </c>
      <c r="K117" s="68"/>
      <c r="L117" s="13"/>
    </row>
    <row r="118" spans="1:13" ht="38.25" customHeight="1">
      <c r="A118" s="108"/>
      <c r="B118" s="4"/>
      <c r="C118" s="4"/>
      <c r="D118" s="4"/>
      <c r="E118" s="50"/>
      <c r="F118" s="80" t="s">
        <v>27</v>
      </c>
      <c r="G118" s="5" t="s">
        <v>5</v>
      </c>
      <c r="H118" s="74">
        <v>2</v>
      </c>
      <c r="I118" s="38">
        <v>1.3</v>
      </c>
      <c r="J118" s="4">
        <f>I118/H118*100</f>
        <v>65</v>
      </c>
      <c r="K118" s="68"/>
      <c r="L118" s="13"/>
      <c r="M118" s="1"/>
    </row>
    <row r="119" spans="1:13" ht="60">
      <c r="A119" s="108"/>
      <c r="B119" s="64"/>
      <c r="C119" s="38"/>
      <c r="D119" s="38"/>
      <c r="E119" s="45"/>
      <c r="F119" s="80" t="s">
        <v>28</v>
      </c>
      <c r="G119" s="5" t="s">
        <v>1</v>
      </c>
      <c r="H119" s="74">
        <v>6</v>
      </c>
      <c r="I119" s="38">
        <v>11</v>
      </c>
      <c r="J119" s="4">
        <f>I119/H119*100</f>
        <v>183.33333333333331</v>
      </c>
      <c r="K119" s="68"/>
      <c r="L119" s="18"/>
      <c r="M119" s="1"/>
    </row>
    <row r="120" spans="1:13" ht="26.25" customHeight="1">
      <c r="A120" s="110" t="s">
        <v>6</v>
      </c>
      <c r="B120" s="111"/>
      <c r="C120" s="111"/>
      <c r="D120" s="111"/>
      <c r="E120" s="111"/>
      <c r="F120" s="111"/>
      <c r="G120" s="111"/>
      <c r="H120" s="111"/>
      <c r="I120" s="111"/>
      <c r="J120" s="111"/>
      <c r="K120" s="111"/>
      <c r="L120" s="112"/>
      <c r="M120" s="1"/>
    </row>
    <row r="121" spans="1:13" ht="23.25" customHeight="1">
      <c r="A121" s="113" t="s">
        <v>112</v>
      </c>
      <c r="B121" s="64" t="s">
        <v>2</v>
      </c>
      <c r="C121" s="45">
        <f>C122+C123+C124</f>
        <v>204091.05</v>
      </c>
      <c r="D121" s="45">
        <f>D122+D123+D124</f>
        <v>199331.61</v>
      </c>
      <c r="E121" s="50">
        <f>D121/C121*100</f>
        <v>97.6679820109701</v>
      </c>
      <c r="F121" s="64" t="s">
        <v>2</v>
      </c>
      <c r="G121" s="6"/>
      <c r="H121" s="4"/>
      <c r="I121" s="4"/>
      <c r="J121" s="64">
        <f>SUM(J122:J126)/5</f>
        <v>112.86321925197902</v>
      </c>
      <c r="K121" s="68">
        <f>J121/E121</f>
        <v>1.15558053855666</v>
      </c>
      <c r="L121" s="6" t="s">
        <v>4</v>
      </c>
      <c r="M121" s="1"/>
    </row>
    <row r="122" spans="1:13" ht="36" customHeight="1">
      <c r="A122" s="108"/>
      <c r="B122" s="4" t="s">
        <v>21</v>
      </c>
      <c r="C122" s="107">
        <v>2582.45</v>
      </c>
      <c r="D122" s="50">
        <v>2581.24</v>
      </c>
      <c r="E122" s="50">
        <f>D122/C122*100</f>
        <v>99.95314526902747</v>
      </c>
      <c r="F122" s="27" t="s">
        <v>113</v>
      </c>
      <c r="G122" s="5" t="s">
        <v>0</v>
      </c>
      <c r="H122" s="4">
        <v>11040</v>
      </c>
      <c r="I122" s="4">
        <v>11040</v>
      </c>
      <c r="J122" s="4">
        <f>I122/H122*100</f>
        <v>100</v>
      </c>
      <c r="K122" s="68"/>
      <c r="L122" s="13"/>
      <c r="M122" s="1"/>
    </row>
    <row r="123" spans="1:13" ht="36.75" customHeight="1">
      <c r="A123" s="108"/>
      <c r="B123" s="4" t="s">
        <v>10</v>
      </c>
      <c r="C123" s="50">
        <v>161631.9</v>
      </c>
      <c r="D123" s="50">
        <v>161250.87</v>
      </c>
      <c r="E123" s="50">
        <f>D123/C123*100</f>
        <v>99.76426064409316</v>
      </c>
      <c r="F123" s="27" t="s">
        <v>114</v>
      </c>
      <c r="G123" s="5" t="s">
        <v>115</v>
      </c>
      <c r="H123" s="4">
        <v>1640</v>
      </c>
      <c r="I123" s="4">
        <v>1640</v>
      </c>
      <c r="J123" s="4">
        <f aca="true" t="shared" si="6" ref="J123:J130">I123/H123*100</f>
        <v>100</v>
      </c>
      <c r="K123" s="68"/>
      <c r="L123" s="10"/>
      <c r="M123" s="1"/>
    </row>
    <row r="124" spans="1:13" ht="26.25" customHeight="1">
      <c r="A124" s="108"/>
      <c r="B124" s="4" t="s">
        <v>9</v>
      </c>
      <c r="C124" s="85">
        <v>39876.7</v>
      </c>
      <c r="D124" s="85">
        <v>35499.5</v>
      </c>
      <c r="E124" s="50">
        <f>D124/C124*100</f>
        <v>89.02316390273018</v>
      </c>
      <c r="F124" s="27" t="s">
        <v>144</v>
      </c>
      <c r="G124" s="5" t="s">
        <v>5</v>
      </c>
      <c r="H124" s="4">
        <v>90</v>
      </c>
      <c r="I124" s="4">
        <v>100</v>
      </c>
      <c r="J124" s="4">
        <f t="shared" si="6"/>
        <v>111.11111111111111</v>
      </c>
      <c r="K124" s="68"/>
      <c r="L124" s="6"/>
      <c r="M124" s="1"/>
    </row>
    <row r="125" spans="1:13" ht="24">
      <c r="A125" s="108"/>
      <c r="B125" s="4"/>
      <c r="C125" s="85"/>
      <c r="D125" s="85"/>
      <c r="E125" s="50"/>
      <c r="F125" s="27" t="s">
        <v>145</v>
      </c>
      <c r="G125" s="5" t="s">
        <v>0</v>
      </c>
      <c r="H125" s="4">
        <v>1028</v>
      </c>
      <c r="I125" s="4">
        <v>1294</v>
      </c>
      <c r="J125" s="4">
        <f t="shared" si="6"/>
        <v>125.87548638132296</v>
      </c>
      <c r="K125" s="68"/>
      <c r="L125" s="86"/>
      <c r="M125" s="1"/>
    </row>
    <row r="126" spans="1:13" ht="86.25" customHeight="1">
      <c r="A126" s="108"/>
      <c r="B126" s="4"/>
      <c r="C126" s="85"/>
      <c r="D126" s="85"/>
      <c r="E126" s="50"/>
      <c r="F126" s="27" t="s">
        <v>146</v>
      </c>
      <c r="G126" s="5" t="s">
        <v>0</v>
      </c>
      <c r="H126" s="4">
        <v>6085</v>
      </c>
      <c r="I126" s="4">
        <v>7748</v>
      </c>
      <c r="J126" s="4">
        <f t="shared" si="6"/>
        <v>127.32949876746098</v>
      </c>
      <c r="K126" s="68"/>
      <c r="L126" s="86"/>
      <c r="M126" s="1"/>
    </row>
    <row r="127" spans="1:13" ht="18" customHeight="1">
      <c r="A127" s="114" t="s">
        <v>121</v>
      </c>
      <c r="B127" s="64" t="s">
        <v>2</v>
      </c>
      <c r="C127" s="45">
        <f>C128+C129</f>
        <v>719.235</v>
      </c>
      <c r="D127" s="45">
        <f>D128+D129</f>
        <v>719.235</v>
      </c>
      <c r="E127" s="45">
        <f>+D127/C127*100</f>
        <v>100</v>
      </c>
      <c r="F127" s="6" t="s">
        <v>2</v>
      </c>
      <c r="G127" s="6"/>
      <c r="H127" s="87"/>
      <c r="I127" s="87"/>
      <c r="J127" s="64">
        <f>(J128+J129+J130)/3</f>
        <v>100</v>
      </c>
      <c r="K127" s="68">
        <f>J127/E127</f>
        <v>1</v>
      </c>
      <c r="L127" s="6" t="s">
        <v>4</v>
      </c>
      <c r="M127" s="1"/>
    </row>
    <row r="128" spans="1:13" ht="37.5" customHeight="1">
      <c r="A128" s="114"/>
      <c r="B128" s="38" t="s">
        <v>21</v>
      </c>
      <c r="C128" s="4">
        <v>719.235</v>
      </c>
      <c r="D128" s="4">
        <v>719.235</v>
      </c>
      <c r="E128" s="4">
        <f>D128/C128*100</f>
        <v>100</v>
      </c>
      <c r="F128" s="88" t="s">
        <v>118</v>
      </c>
      <c r="G128" s="5" t="s">
        <v>1</v>
      </c>
      <c r="H128" s="74">
        <v>2</v>
      </c>
      <c r="I128" s="74">
        <v>2</v>
      </c>
      <c r="J128" s="4">
        <f t="shared" si="6"/>
        <v>100</v>
      </c>
      <c r="K128" s="68"/>
      <c r="L128" s="6"/>
      <c r="M128" s="1"/>
    </row>
    <row r="129" spans="1:13" ht="24">
      <c r="A129" s="114"/>
      <c r="B129" s="38"/>
      <c r="C129" s="38"/>
      <c r="D129" s="52"/>
      <c r="E129" s="4"/>
      <c r="F129" s="88" t="s">
        <v>119</v>
      </c>
      <c r="G129" s="5" t="s">
        <v>5</v>
      </c>
      <c r="H129" s="74">
        <v>100</v>
      </c>
      <c r="I129" s="74">
        <v>100</v>
      </c>
      <c r="J129" s="4">
        <f t="shared" si="6"/>
        <v>100</v>
      </c>
      <c r="K129" s="68"/>
      <c r="L129" s="10"/>
      <c r="M129" s="1"/>
    </row>
    <row r="130" spans="1:13" ht="24">
      <c r="A130" s="114"/>
      <c r="B130" s="4"/>
      <c r="C130" s="85"/>
      <c r="D130" s="85"/>
      <c r="E130" s="50"/>
      <c r="F130" s="88" t="s">
        <v>120</v>
      </c>
      <c r="G130" s="5" t="s">
        <v>0</v>
      </c>
      <c r="H130" s="74">
        <v>245</v>
      </c>
      <c r="I130" s="74">
        <v>245</v>
      </c>
      <c r="J130" s="4">
        <f t="shared" si="6"/>
        <v>100</v>
      </c>
      <c r="K130" s="68"/>
      <c r="L130" s="10"/>
      <c r="M130" s="1"/>
    </row>
    <row r="131" spans="1:13" ht="18.75" customHeight="1">
      <c r="A131" s="113" t="s">
        <v>256</v>
      </c>
      <c r="B131" s="64" t="s">
        <v>2</v>
      </c>
      <c r="C131" s="45">
        <f>C132</f>
        <v>445.65</v>
      </c>
      <c r="D131" s="45">
        <f>D132</f>
        <v>444.98</v>
      </c>
      <c r="E131" s="45">
        <f>D131/C131*100</f>
        <v>99.8496578032088</v>
      </c>
      <c r="F131" s="6" t="s">
        <v>2</v>
      </c>
      <c r="G131" s="5"/>
      <c r="H131" s="74"/>
      <c r="I131" s="74"/>
      <c r="J131" s="4">
        <f>J132</f>
        <v>203.03030303030303</v>
      </c>
      <c r="K131" s="47">
        <f>J131/E131</f>
        <v>2.0333600284384588</v>
      </c>
      <c r="L131" s="6" t="s">
        <v>4</v>
      </c>
      <c r="M131" s="1"/>
    </row>
    <row r="132" spans="1:13" ht="72" customHeight="1">
      <c r="A132" s="108"/>
      <c r="B132" s="38" t="s">
        <v>21</v>
      </c>
      <c r="C132" s="4">
        <v>445.65</v>
      </c>
      <c r="D132" s="4">
        <v>444.98</v>
      </c>
      <c r="E132" s="4">
        <f>D132/C132*100</f>
        <v>99.8496578032088</v>
      </c>
      <c r="F132" s="72" t="s">
        <v>257</v>
      </c>
      <c r="G132" s="5" t="s">
        <v>5</v>
      </c>
      <c r="H132" s="74">
        <v>33</v>
      </c>
      <c r="I132" s="74">
        <v>67</v>
      </c>
      <c r="J132" s="4">
        <f>I132/H132*100</f>
        <v>203.03030303030303</v>
      </c>
      <c r="K132" s="68"/>
      <c r="L132" s="10"/>
      <c r="M132" s="1"/>
    </row>
    <row r="133" spans="1:13" ht="25.5" customHeight="1">
      <c r="A133" s="110" t="s">
        <v>30</v>
      </c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2"/>
      <c r="M133" s="1"/>
    </row>
    <row r="134" spans="1:13" ht="22.5" customHeight="1">
      <c r="A134" s="113" t="s">
        <v>218</v>
      </c>
      <c r="B134" s="64" t="s">
        <v>2</v>
      </c>
      <c r="C134" s="45">
        <f>C135+C136</f>
        <v>4661.1900000000005</v>
      </c>
      <c r="D134" s="45">
        <f>D135+D136+D137</f>
        <v>4661.1900000000005</v>
      </c>
      <c r="E134" s="45">
        <f>D134/C134*100</f>
        <v>100</v>
      </c>
      <c r="F134" s="64" t="s">
        <v>2</v>
      </c>
      <c r="G134" s="6"/>
      <c r="H134" s="4"/>
      <c r="I134" s="4"/>
      <c r="J134" s="64">
        <f>(J135+J136+J137)/3</f>
        <v>207.4524225047785</v>
      </c>
      <c r="K134" s="68">
        <f>J134/E134</f>
        <v>2.074524225047785</v>
      </c>
      <c r="L134" s="6" t="s">
        <v>3</v>
      </c>
      <c r="M134" s="1"/>
    </row>
    <row r="135" spans="1:13" ht="26.25" customHeight="1">
      <c r="A135" s="115"/>
      <c r="B135" s="4" t="s">
        <v>21</v>
      </c>
      <c r="C135" s="50">
        <v>585.19</v>
      </c>
      <c r="D135" s="50">
        <v>585.19</v>
      </c>
      <c r="E135" s="85">
        <f>D135/C135*100</f>
        <v>100</v>
      </c>
      <c r="F135" s="28" t="s">
        <v>36</v>
      </c>
      <c r="G135" s="5" t="s">
        <v>1</v>
      </c>
      <c r="H135" s="4">
        <v>7</v>
      </c>
      <c r="I135" s="4">
        <v>22</v>
      </c>
      <c r="J135" s="4">
        <f>I135/H135*100</f>
        <v>314.2857142857143</v>
      </c>
      <c r="K135" s="68"/>
      <c r="L135" s="6"/>
      <c r="M135" s="1"/>
    </row>
    <row r="136" spans="1:13" ht="26.25" customHeight="1">
      <c r="A136" s="115"/>
      <c r="B136" s="4" t="s">
        <v>9</v>
      </c>
      <c r="C136" s="85">
        <v>4076</v>
      </c>
      <c r="D136" s="85">
        <v>4076</v>
      </c>
      <c r="E136" s="85">
        <f>D136/C136*100</f>
        <v>100</v>
      </c>
      <c r="F136" s="27" t="s">
        <v>37</v>
      </c>
      <c r="G136" s="5" t="s">
        <v>0</v>
      </c>
      <c r="H136" s="4">
        <v>60</v>
      </c>
      <c r="I136" s="4">
        <v>110</v>
      </c>
      <c r="J136" s="4">
        <f>I136/H136*100</f>
        <v>183.33333333333331</v>
      </c>
      <c r="K136" s="68"/>
      <c r="L136" s="10"/>
      <c r="M136" s="1"/>
    </row>
    <row r="137" spans="1:13" ht="38.25" customHeight="1">
      <c r="A137" s="115"/>
      <c r="B137" s="64"/>
      <c r="C137" s="90"/>
      <c r="D137" s="90"/>
      <c r="E137" s="90"/>
      <c r="F137" s="27" t="s">
        <v>63</v>
      </c>
      <c r="G137" s="5" t="s">
        <v>5</v>
      </c>
      <c r="H137" s="4">
        <v>22.92</v>
      </c>
      <c r="I137" s="4">
        <v>28.59</v>
      </c>
      <c r="J137" s="4">
        <f>I137/H137*100</f>
        <v>124.73821989528795</v>
      </c>
      <c r="K137" s="68"/>
      <c r="L137" s="11"/>
      <c r="M137" s="1"/>
    </row>
    <row r="138" spans="1:13" ht="28.5" customHeight="1">
      <c r="A138" s="113" t="s">
        <v>123</v>
      </c>
      <c r="B138" s="64" t="s">
        <v>2</v>
      </c>
      <c r="C138" s="45">
        <f>C139</f>
        <v>3777.48</v>
      </c>
      <c r="D138" s="45">
        <f>D139</f>
        <v>3777.48</v>
      </c>
      <c r="E138" s="45">
        <f>D138/C138*100</f>
        <v>100</v>
      </c>
      <c r="F138" s="64" t="s">
        <v>2</v>
      </c>
      <c r="G138" s="6"/>
      <c r="H138" s="4"/>
      <c r="I138" s="4"/>
      <c r="J138" s="64">
        <f>(J139+J140+J141)/3</f>
        <v>99.67037037037038</v>
      </c>
      <c r="K138" s="48">
        <f>J138/E138</f>
        <v>0.9967037037037038</v>
      </c>
      <c r="L138" s="91" t="s">
        <v>4</v>
      </c>
      <c r="M138" s="1"/>
    </row>
    <row r="139" spans="1:13" ht="36">
      <c r="A139" s="115"/>
      <c r="B139" s="4" t="s">
        <v>21</v>
      </c>
      <c r="C139" s="50">
        <v>3777.48</v>
      </c>
      <c r="D139" s="50">
        <v>3777.48</v>
      </c>
      <c r="E139" s="50">
        <f>D139/C139*100</f>
        <v>100</v>
      </c>
      <c r="F139" s="27" t="s">
        <v>125</v>
      </c>
      <c r="G139" s="5" t="s">
        <v>5</v>
      </c>
      <c r="H139" s="74">
        <v>100</v>
      </c>
      <c r="I139" s="69">
        <v>95.7</v>
      </c>
      <c r="J139" s="4">
        <f>I139/H139*100</f>
        <v>95.7</v>
      </c>
      <c r="K139" s="68"/>
      <c r="L139" s="11"/>
      <c r="M139" s="1"/>
    </row>
    <row r="140" spans="1:13" ht="87" customHeight="1">
      <c r="A140" s="115"/>
      <c r="B140" s="64"/>
      <c r="C140" s="90"/>
      <c r="D140" s="90"/>
      <c r="E140" s="90"/>
      <c r="F140" s="27" t="s">
        <v>126</v>
      </c>
      <c r="G140" s="5" t="s">
        <v>5</v>
      </c>
      <c r="H140" s="74">
        <v>100</v>
      </c>
      <c r="I140" s="69">
        <v>92.2</v>
      </c>
      <c r="J140" s="4">
        <f>I140/H140*100</f>
        <v>92.2</v>
      </c>
      <c r="K140" s="68"/>
      <c r="L140" s="11"/>
      <c r="M140" s="1"/>
    </row>
    <row r="141" spans="1:13" ht="51.75" customHeight="1">
      <c r="A141" s="115"/>
      <c r="B141" s="64"/>
      <c r="C141" s="90"/>
      <c r="D141" s="90"/>
      <c r="E141" s="90"/>
      <c r="F141" s="27" t="s">
        <v>127</v>
      </c>
      <c r="G141" s="5">
        <v>5</v>
      </c>
      <c r="H141" s="4">
        <v>90</v>
      </c>
      <c r="I141" s="4">
        <v>100</v>
      </c>
      <c r="J141" s="4">
        <f>I141/H141*100</f>
        <v>111.11111111111111</v>
      </c>
      <c r="K141" s="68"/>
      <c r="L141" s="11"/>
      <c r="M141" s="1"/>
    </row>
    <row r="142" spans="1:13" ht="27.75" customHeight="1">
      <c r="A142" s="113" t="s">
        <v>124</v>
      </c>
      <c r="B142" s="64" t="s">
        <v>2</v>
      </c>
      <c r="C142" s="45">
        <f>C143+C144</f>
        <v>3230.84</v>
      </c>
      <c r="D142" s="45">
        <f>D143+D144</f>
        <v>3193.59</v>
      </c>
      <c r="E142" s="45">
        <f>D142/C142*100</f>
        <v>98.84704906463953</v>
      </c>
      <c r="F142" s="64" t="s">
        <v>2</v>
      </c>
      <c r="G142" s="6"/>
      <c r="H142" s="4"/>
      <c r="I142" s="4"/>
      <c r="J142" s="64">
        <f>(J143+J144+J145+J146)/4</f>
        <v>136.96153846153845</v>
      </c>
      <c r="K142" s="68">
        <f>J142/E142</f>
        <v>1.3855905639830939</v>
      </c>
      <c r="L142" s="91" t="s">
        <v>4</v>
      </c>
      <c r="M142" s="1"/>
    </row>
    <row r="143" spans="1:13" ht="36">
      <c r="A143" s="108"/>
      <c r="B143" s="38" t="s">
        <v>21</v>
      </c>
      <c r="C143" s="4">
        <v>1494.61</v>
      </c>
      <c r="D143" s="4">
        <v>1457.36</v>
      </c>
      <c r="E143" s="50">
        <f>+D143/C143*100</f>
        <v>97.50771104167643</v>
      </c>
      <c r="F143" s="27" t="s">
        <v>39</v>
      </c>
      <c r="G143" s="5" t="s">
        <v>7</v>
      </c>
      <c r="H143" s="38">
        <v>48</v>
      </c>
      <c r="I143" s="38">
        <v>65</v>
      </c>
      <c r="J143" s="52">
        <f>H143/I143*100</f>
        <v>73.84615384615385</v>
      </c>
      <c r="K143" s="12"/>
      <c r="L143" s="11"/>
      <c r="M143" s="1"/>
    </row>
    <row r="144" spans="1:13" ht="24">
      <c r="A144" s="108"/>
      <c r="B144" s="38" t="s">
        <v>10</v>
      </c>
      <c r="C144" s="4">
        <v>1736.23</v>
      </c>
      <c r="D144" s="4">
        <v>1736.23</v>
      </c>
      <c r="E144" s="50">
        <f>+D144/C144*100</f>
        <v>100</v>
      </c>
      <c r="F144" s="27" t="s">
        <v>138</v>
      </c>
      <c r="G144" s="38" t="s">
        <v>0</v>
      </c>
      <c r="H144" s="38">
        <v>4</v>
      </c>
      <c r="I144" s="38">
        <v>2</v>
      </c>
      <c r="J144" s="52">
        <f>H144/I144*100</f>
        <v>200</v>
      </c>
      <c r="K144" s="12"/>
      <c r="L144" s="10"/>
      <c r="M144" s="1"/>
    </row>
    <row r="145" spans="1:13" ht="18.75" customHeight="1">
      <c r="A145" s="108"/>
      <c r="B145" s="12"/>
      <c r="C145" s="12"/>
      <c r="D145" s="12"/>
      <c r="E145" s="12"/>
      <c r="F145" s="27" t="s">
        <v>139</v>
      </c>
      <c r="G145" s="38" t="s">
        <v>0</v>
      </c>
      <c r="H145" s="38">
        <v>3</v>
      </c>
      <c r="I145" s="38">
        <v>2</v>
      </c>
      <c r="J145" s="52">
        <f>H145/I145*100</f>
        <v>150</v>
      </c>
      <c r="K145" s="12"/>
      <c r="L145" s="11"/>
      <c r="M145" s="1"/>
    </row>
    <row r="146" spans="1:13" ht="38.25" customHeight="1">
      <c r="A146" s="109"/>
      <c r="B146" s="12"/>
      <c r="C146" s="12"/>
      <c r="D146" s="12"/>
      <c r="E146" s="12"/>
      <c r="F146" s="27" t="s">
        <v>143</v>
      </c>
      <c r="G146" s="38" t="s">
        <v>40</v>
      </c>
      <c r="H146" s="38">
        <v>12.5</v>
      </c>
      <c r="I146" s="38">
        <v>15.5</v>
      </c>
      <c r="J146" s="52">
        <f>I146/H146*100</f>
        <v>124</v>
      </c>
      <c r="K146" s="12"/>
      <c r="L146" s="11"/>
      <c r="M146" s="1"/>
    </row>
    <row r="147" spans="1:13" ht="26.25" customHeight="1">
      <c r="A147" s="114" t="s">
        <v>100</v>
      </c>
      <c r="B147" s="64" t="s">
        <v>2</v>
      </c>
      <c r="C147" s="45">
        <f>C148+C149</f>
        <v>46.5</v>
      </c>
      <c r="D147" s="45">
        <f>D148+D149</f>
        <v>46.5</v>
      </c>
      <c r="E147" s="45">
        <f>D147/C147*100</f>
        <v>100</v>
      </c>
      <c r="F147" s="64" t="s">
        <v>2</v>
      </c>
      <c r="G147" s="6"/>
      <c r="H147" s="4"/>
      <c r="I147" s="4"/>
      <c r="J147" s="4">
        <f>(J148+J149)/2</f>
        <v>100</v>
      </c>
      <c r="K147" s="68">
        <f>J147/E147</f>
        <v>1</v>
      </c>
      <c r="L147" s="91" t="s">
        <v>4</v>
      </c>
      <c r="M147" s="1"/>
    </row>
    <row r="148" spans="1:13" ht="72">
      <c r="A148" s="114"/>
      <c r="B148" s="38" t="s">
        <v>21</v>
      </c>
      <c r="C148" s="4">
        <v>46.5</v>
      </c>
      <c r="D148" s="4">
        <v>46.5</v>
      </c>
      <c r="E148" s="45">
        <f>D148/C148*100</f>
        <v>100</v>
      </c>
      <c r="F148" s="27" t="s">
        <v>159</v>
      </c>
      <c r="G148" s="38" t="s">
        <v>5</v>
      </c>
      <c r="H148" s="4">
        <v>100</v>
      </c>
      <c r="I148" s="4">
        <v>100</v>
      </c>
      <c r="J148" s="4">
        <f>I148/H148*100</f>
        <v>100</v>
      </c>
      <c r="K148" s="12"/>
      <c r="L148" s="11"/>
      <c r="M148" s="1"/>
    </row>
    <row r="149" spans="1:13" ht="48">
      <c r="A149" s="114"/>
      <c r="B149" s="92"/>
      <c r="C149" s="93"/>
      <c r="D149" s="93"/>
      <c r="E149" s="92"/>
      <c r="F149" s="27" t="s">
        <v>101</v>
      </c>
      <c r="G149" s="17" t="s">
        <v>0</v>
      </c>
      <c r="H149" s="4">
        <v>8</v>
      </c>
      <c r="I149" s="15">
        <v>8</v>
      </c>
      <c r="J149" s="94">
        <f>I149/H149*100</f>
        <v>100</v>
      </c>
      <c r="K149" s="92"/>
      <c r="L149" s="11"/>
      <c r="M149" s="1"/>
    </row>
    <row r="150" spans="1:12" ht="25.5" customHeight="1">
      <c r="A150" s="113" t="s">
        <v>142</v>
      </c>
      <c r="B150" s="95" t="s">
        <v>2</v>
      </c>
      <c r="C150" s="15">
        <f>C151+C152</f>
        <v>12489.8</v>
      </c>
      <c r="D150" s="15">
        <f>D151+D152+D153</f>
        <v>12327.63</v>
      </c>
      <c r="E150" s="94">
        <f>D150/C150*100</f>
        <v>98.70158048967957</v>
      </c>
      <c r="F150" s="6" t="s">
        <v>2</v>
      </c>
      <c r="G150" s="17"/>
      <c r="H150" s="4"/>
      <c r="I150" s="15"/>
      <c r="J150" s="94">
        <f>(J151+J152+J153+J154+J155+J156+J157+J158+J159+J160+J161+J162+J163)/13</f>
        <v>100</v>
      </c>
      <c r="K150" s="96">
        <f>J150/E150</f>
        <v>1.0131550022185936</v>
      </c>
      <c r="L150" s="91" t="s">
        <v>4</v>
      </c>
    </row>
    <row r="151" spans="1:12" ht="15.75" customHeight="1">
      <c r="A151" s="108"/>
      <c r="B151" s="4" t="s">
        <v>21</v>
      </c>
      <c r="C151" s="50">
        <v>7346.9</v>
      </c>
      <c r="D151" s="50">
        <v>7184.73</v>
      </c>
      <c r="E151" s="50">
        <f>D151/C151*100</f>
        <v>97.79267446133744</v>
      </c>
      <c r="F151" s="27" t="s">
        <v>50</v>
      </c>
      <c r="G151" s="17" t="s">
        <v>5</v>
      </c>
      <c r="H151" s="38">
        <v>95</v>
      </c>
      <c r="I151" s="38">
        <v>95</v>
      </c>
      <c r="J151" s="94">
        <f aca="true" t="shared" si="7" ref="J151:J163">I151/H151*100</f>
        <v>100</v>
      </c>
      <c r="K151" s="92"/>
      <c r="L151" s="11"/>
    </row>
    <row r="152" spans="1:12" ht="50.25" customHeight="1">
      <c r="A152" s="108"/>
      <c r="B152" s="4" t="s">
        <v>10</v>
      </c>
      <c r="C152" s="85">
        <v>5142.9</v>
      </c>
      <c r="D152" s="85">
        <v>5142.9</v>
      </c>
      <c r="E152" s="50">
        <f>D152/C152*100</f>
        <v>100</v>
      </c>
      <c r="F152" s="28" t="s">
        <v>51</v>
      </c>
      <c r="G152" s="17" t="s">
        <v>5</v>
      </c>
      <c r="H152" s="39">
        <v>55</v>
      </c>
      <c r="I152" s="39">
        <v>55</v>
      </c>
      <c r="J152" s="94">
        <f t="shared" si="7"/>
        <v>100</v>
      </c>
      <c r="K152" s="92"/>
      <c r="L152" s="91"/>
    </row>
    <row r="153" spans="1:12" ht="27.75" customHeight="1">
      <c r="A153" s="108"/>
      <c r="B153" s="92"/>
      <c r="C153" s="93"/>
      <c r="D153" s="93"/>
      <c r="E153" s="92"/>
      <c r="F153" s="27" t="s">
        <v>52</v>
      </c>
      <c r="G153" s="17" t="s">
        <v>5</v>
      </c>
      <c r="H153" s="39">
        <v>3</v>
      </c>
      <c r="I153" s="39">
        <v>3</v>
      </c>
      <c r="J153" s="94">
        <f t="shared" si="7"/>
        <v>100</v>
      </c>
      <c r="K153" s="92"/>
      <c r="L153" s="10"/>
    </row>
    <row r="154" spans="1:12" ht="25.5" customHeight="1">
      <c r="A154" s="108"/>
      <c r="B154" s="92"/>
      <c r="C154" s="93"/>
      <c r="D154" s="93"/>
      <c r="E154" s="92"/>
      <c r="F154" s="28" t="s">
        <v>53</v>
      </c>
      <c r="G154" s="17" t="s">
        <v>5</v>
      </c>
      <c r="H154" s="39">
        <v>10</v>
      </c>
      <c r="I154" s="39">
        <v>10</v>
      </c>
      <c r="J154" s="94">
        <f t="shared" si="7"/>
        <v>100</v>
      </c>
      <c r="K154" s="92"/>
      <c r="L154" s="11"/>
    </row>
    <row r="155" spans="1:12" ht="20.25" customHeight="1">
      <c r="A155" s="108"/>
      <c r="B155" s="92"/>
      <c r="C155" s="93"/>
      <c r="D155" s="93"/>
      <c r="E155" s="92"/>
      <c r="F155" s="59" t="s">
        <v>54</v>
      </c>
      <c r="G155" s="17" t="s">
        <v>1</v>
      </c>
      <c r="H155" s="15">
        <v>1</v>
      </c>
      <c r="I155" s="15">
        <v>1</v>
      </c>
      <c r="J155" s="94">
        <f t="shared" si="7"/>
        <v>100</v>
      </c>
      <c r="K155" s="92"/>
      <c r="L155" s="11"/>
    </row>
    <row r="156" spans="1:12" ht="28.5" customHeight="1">
      <c r="A156" s="108"/>
      <c r="B156" s="12"/>
      <c r="C156" s="70"/>
      <c r="D156" s="70"/>
      <c r="E156" s="12"/>
      <c r="F156" s="27" t="s">
        <v>55</v>
      </c>
      <c r="G156" s="38" t="s">
        <v>1</v>
      </c>
      <c r="H156" s="4">
        <v>1</v>
      </c>
      <c r="I156" s="4">
        <v>1</v>
      </c>
      <c r="J156" s="52">
        <f t="shared" si="7"/>
        <v>100</v>
      </c>
      <c r="K156" s="12"/>
      <c r="L156" s="11"/>
    </row>
    <row r="157" spans="1:12" ht="29.25" customHeight="1">
      <c r="A157" s="108"/>
      <c r="B157" s="92"/>
      <c r="C157" s="93"/>
      <c r="D157" s="93"/>
      <c r="E157" s="92"/>
      <c r="F157" s="59" t="s">
        <v>56</v>
      </c>
      <c r="G157" s="17" t="s">
        <v>5</v>
      </c>
      <c r="H157" s="15">
        <v>100</v>
      </c>
      <c r="I157" s="15">
        <v>100</v>
      </c>
      <c r="J157" s="94">
        <f t="shared" si="7"/>
        <v>100</v>
      </c>
      <c r="K157" s="92"/>
      <c r="L157" s="18"/>
    </row>
    <row r="158" spans="1:12" ht="27" customHeight="1">
      <c r="A158" s="108"/>
      <c r="B158" s="92"/>
      <c r="C158" s="93"/>
      <c r="D158" s="93"/>
      <c r="E158" s="92"/>
      <c r="F158" s="59" t="s">
        <v>57</v>
      </c>
      <c r="G158" s="17" t="s">
        <v>5</v>
      </c>
      <c r="H158" s="15">
        <v>100</v>
      </c>
      <c r="I158" s="15">
        <v>100</v>
      </c>
      <c r="J158" s="94">
        <f t="shared" si="7"/>
        <v>100</v>
      </c>
      <c r="K158" s="92"/>
      <c r="L158" s="6"/>
    </row>
    <row r="159" spans="1:12" ht="25.5" customHeight="1">
      <c r="A159" s="108"/>
      <c r="B159" s="92"/>
      <c r="C159" s="93"/>
      <c r="D159" s="93"/>
      <c r="E159" s="92"/>
      <c r="F159" s="59" t="s">
        <v>58</v>
      </c>
      <c r="G159" s="17" t="s">
        <v>179</v>
      </c>
      <c r="H159" s="15">
        <v>1</v>
      </c>
      <c r="I159" s="15">
        <v>1</v>
      </c>
      <c r="J159" s="94">
        <f t="shared" si="7"/>
        <v>100</v>
      </c>
      <c r="K159" s="92"/>
      <c r="L159" s="10"/>
    </row>
    <row r="160" spans="1:12" ht="36">
      <c r="A160" s="108"/>
      <c r="B160" s="92"/>
      <c r="C160" s="93"/>
      <c r="D160" s="93"/>
      <c r="E160" s="92"/>
      <c r="F160" s="59" t="s">
        <v>59</v>
      </c>
      <c r="G160" s="17" t="s">
        <v>5</v>
      </c>
      <c r="H160" s="15">
        <v>1.5</v>
      </c>
      <c r="I160" s="15">
        <v>1.5</v>
      </c>
      <c r="J160" s="94">
        <f t="shared" si="7"/>
        <v>100</v>
      </c>
      <c r="K160" s="92"/>
      <c r="L160" s="10"/>
    </row>
    <row r="161" spans="1:12" ht="62.25" customHeight="1">
      <c r="A161" s="108"/>
      <c r="B161" s="92"/>
      <c r="C161" s="93"/>
      <c r="D161" s="93"/>
      <c r="E161" s="92"/>
      <c r="F161" s="59" t="s">
        <v>60</v>
      </c>
      <c r="G161" s="17"/>
      <c r="H161" s="15">
        <v>1</v>
      </c>
      <c r="I161" s="15">
        <v>1</v>
      </c>
      <c r="J161" s="94">
        <f t="shared" si="7"/>
        <v>100</v>
      </c>
      <c r="K161" s="92"/>
      <c r="L161" s="10"/>
    </row>
    <row r="162" spans="1:12" ht="15" customHeight="1">
      <c r="A162" s="108"/>
      <c r="B162" s="92"/>
      <c r="C162" s="93"/>
      <c r="D162" s="93"/>
      <c r="E162" s="92"/>
      <c r="F162" s="59" t="s">
        <v>61</v>
      </c>
      <c r="G162" s="17"/>
      <c r="H162" s="15">
        <v>1</v>
      </c>
      <c r="I162" s="15">
        <v>1</v>
      </c>
      <c r="J162" s="94">
        <f t="shared" si="7"/>
        <v>100</v>
      </c>
      <c r="K162" s="92"/>
      <c r="L162" s="10"/>
    </row>
    <row r="163" spans="1:12" ht="48">
      <c r="A163" s="109"/>
      <c r="B163" s="92"/>
      <c r="C163" s="93"/>
      <c r="D163" s="93"/>
      <c r="E163" s="92"/>
      <c r="F163" s="59" t="s">
        <v>62</v>
      </c>
      <c r="G163" s="17" t="s">
        <v>5</v>
      </c>
      <c r="H163" s="15">
        <v>95</v>
      </c>
      <c r="I163" s="15">
        <v>95</v>
      </c>
      <c r="J163" s="94">
        <f t="shared" si="7"/>
        <v>100</v>
      </c>
      <c r="K163" s="92"/>
      <c r="L163" s="10"/>
    </row>
    <row r="164" spans="1:12" ht="24.75" customHeight="1">
      <c r="A164" s="114" t="s">
        <v>180</v>
      </c>
      <c r="B164" s="43" t="s">
        <v>2</v>
      </c>
      <c r="C164" s="4">
        <f>C165</f>
        <v>194.01</v>
      </c>
      <c r="D164" s="4">
        <f>D165</f>
        <v>194.01</v>
      </c>
      <c r="E164" s="52">
        <f>D164/C164*100</f>
        <v>100</v>
      </c>
      <c r="F164" s="6" t="s">
        <v>2</v>
      </c>
      <c r="G164" s="38"/>
      <c r="H164" s="4"/>
      <c r="I164" s="4"/>
      <c r="J164" s="52">
        <f>(J165+J166+J167+J168)/4</f>
        <v>100</v>
      </c>
      <c r="K164" s="68">
        <f>J164/E164</f>
        <v>1</v>
      </c>
      <c r="L164" s="6" t="s">
        <v>4</v>
      </c>
    </row>
    <row r="165" spans="1:12" ht="25.5" customHeight="1">
      <c r="A165" s="114"/>
      <c r="B165" s="4" t="s">
        <v>21</v>
      </c>
      <c r="C165" s="50">
        <v>194.01</v>
      </c>
      <c r="D165" s="50">
        <v>194.01</v>
      </c>
      <c r="E165" s="50">
        <f>D165/C165*100</f>
        <v>100</v>
      </c>
      <c r="F165" s="83" t="s">
        <v>181</v>
      </c>
      <c r="G165" s="38" t="s">
        <v>5</v>
      </c>
      <c r="H165" s="52">
        <v>0.1</v>
      </c>
      <c r="I165" s="4">
        <v>0.1</v>
      </c>
      <c r="J165" s="52">
        <f>I165/H165*100</f>
        <v>100</v>
      </c>
      <c r="K165" s="12"/>
      <c r="L165" s="10"/>
    </row>
    <row r="166" spans="1:12" ht="24">
      <c r="A166" s="114"/>
      <c r="B166" s="12"/>
      <c r="C166" s="70"/>
      <c r="D166" s="70"/>
      <c r="E166" s="12"/>
      <c r="F166" s="27" t="s">
        <v>182</v>
      </c>
      <c r="G166" s="38" t="s">
        <v>5</v>
      </c>
      <c r="H166" s="4">
        <v>0.1</v>
      </c>
      <c r="I166" s="4">
        <v>0.1</v>
      </c>
      <c r="J166" s="52">
        <f>I166/H166*100</f>
        <v>100</v>
      </c>
      <c r="K166" s="12"/>
      <c r="L166" s="10"/>
    </row>
    <row r="167" spans="1:12" ht="36">
      <c r="A167" s="114"/>
      <c r="B167" s="12"/>
      <c r="C167" s="70"/>
      <c r="D167" s="70"/>
      <c r="E167" s="12"/>
      <c r="F167" s="27" t="s">
        <v>183</v>
      </c>
      <c r="G167" s="38" t="s">
        <v>5</v>
      </c>
      <c r="H167" s="4">
        <v>0.1</v>
      </c>
      <c r="I167" s="4">
        <v>0.1</v>
      </c>
      <c r="J167" s="52">
        <f>I167/H167*100</f>
        <v>100</v>
      </c>
      <c r="K167" s="12"/>
      <c r="L167" s="6"/>
    </row>
    <row r="168" spans="1:12" ht="24.75" customHeight="1">
      <c r="A168" s="114"/>
      <c r="B168" s="12"/>
      <c r="C168" s="70"/>
      <c r="D168" s="70"/>
      <c r="E168" s="12"/>
      <c r="F168" s="27" t="s">
        <v>184</v>
      </c>
      <c r="G168" s="38" t="s">
        <v>5</v>
      </c>
      <c r="H168" s="4">
        <v>1</v>
      </c>
      <c r="I168" s="4">
        <v>1</v>
      </c>
      <c r="J168" s="52">
        <f>I168/H168*100</f>
        <v>100</v>
      </c>
      <c r="K168" s="12"/>
      <c r="L168" s="10"/>
    </row>
    <row r="169" spans="1:12" ht="24" customHeight="1">
      <c r="A169" s="110" t="s">
        <v>33</v>
      </c>
      <c r="B169" s="111"/>
      <c r="C169" s="111"/>
      <c r="D169" s="111"/>
      <c r="E169" s="111"/>
      <c r="F169" s="111"/>
      <c r="G169" s="111"/>
      <c r="H169" s="111"/>
      <c r="I169" s="111"/>
      <c r="J169" s="111"/>
      <c r="K169" s="111"/>
      <c r="L169" s="112"/>
    </row>
    <row r="170" spans="1:12" ht="15.75" customHeight="1">
      <c r="A170" s="113" t="s">
        <v>64</v>
      </c>
      <c r="B170" s="64" t="s">
        <v>2</v>
      </c>
      <c r="C170" s="45">
        <f>C171+C172+C173</f>
        <v>71529.43</v>
      </c>
      <c r="D170" s="45">
        <f>D171+D172+D173</f>
        <v>66043.67</v>
      </c>
      <c r="E170" s="45">
        <f>D170/C170*100</f>
        <v>92.33076511304509</v>
      </c>
      <c r="F170" s="64" t="s">
        <v>2</v>
      </c>
      <c r="G170" s="6"/>
      <c r="H170" s="4"/>
      <c r="I170" s="4"/>
      <c r="J170" s="64">
        <f>(J171+J172+J173+J174+J175+J176+J177+J178)/8</f>
        <v>100</v>
      </c>
      <c r="K170" s="68">
        <f>J170/E170</f>
        <v>1.0830626159933268</v>
      </c>
      <c r="L170" s="6" t="s">
        <v>4</v>
      </c>
    </row>
    <row r="171" spans="1:12" ht="24">
      <c r="A171" s="108"/>
      <c r="B171" s="38" t="s">
        <v>21</v>
      </c>
      <c r="C171" s="4">
        <v>28647.23</v>
      </c>
      <c r="D171" s="4">
        <v>23161.47</v>
      </c>
      <c r="E171" s="4">
        <f>D171/C171*100</f>
        <v>80.85064419840941</v>
      </c>
      <c r="F171" s="27" t="s">
        <v>65</v>
      </c>
      <c r="G171" s="38" t="s">
        <v>66</v>
      </c>
      <c r="H171" s="97" t="s">
        <v>189</v>
      </c>
      <c r="I171" s="97" t="s">
        <v>189</v>
      </c>
      <c r="J171" s="4">
        <v>100</v>
      </c>
      <c r="K171" s="12"/>
      <c r="L171" s="10"/>
    </row>
    <row r="172" spans="1:12" ht="24">
      <c r="A172" s="108"/>
      <c r="B172" s="38" t="s">
        <v>9</v>
      </c>
      <c r="C172" s="4">
        <v>7.8</v>
      </c>
      <c r="D172" s="4">
        <v>7.8</v>
      </c>
      <c r="E172" s="4">
        <f>D172/C172*100</f>
        <v>100</v>
      </c>
      <c r="F172" s="27" t="s">
        <v>190</v>
      </c>
      <c r="G172" s="38" t="s">
        <v>0</v>
      </c>
      <c r="H172" s="74">
        <v>22160</v>
      </c>
      <c r="I172" s="74">
        <v>22160</v>
      </c>
      <c r="J172" s="4">
        <f>I172/H172*100</f>
        <v>100</v>
      </c>
      <c r="K172" s="12"/>
      <c r="L172" s="10"/>
    </row>
    <row r="173" spans="1:12" ht="15" customHeight="1">
      <c r="A173" s="108"/>
      <c r="B173" s="38" t="s">
        <v>10</v>
      </c>
      <c r="C173" s="4">
        <v>42874.4</v>
      </c>
      <c r="D173" s="4">
        <v>42874.4</v>
      </c>
      <c r="E173" s="4">
        <f>D173/C173*100</f>
        <v>100</v>
      </c>
      <c r="F173" s="27" t="s">
        <v>67</v>
      </c>
      <c r="G173" s="38" t="s">
        <v>0</v>
      </c>
      <c r="H173" s="74">
        <v>4246</v>
      </c>
      <c r="I173" s="74">
        <v>4246</v>
      </c>
      <c r="J173" s="4">
        <f>I173/H173*100</f>
        <v>100</v>
      </c>
      <c r="K173" s="12"/>
      <c r="L173" s="10"/>
    </row>
    <row r="174" spans="1:12" ht="18" customHeight="1">
      <c r="A174" s="108"/>
      <c r="B174" s="12"/>
      <c r="C174" s="4"/>
      <c r="D174" s="4"/>
      <c r="E174" s="12"/>
      <c r="F174" s="27" t="s">
        <v>68</v>
      </c>
      <c r="G174" s="38" t="s">
        <v>0</v>
      </c>
      <c r="H174" s="74">
        <v>360</v>
      </c>
      <c r="I174" s="74">
        <v>360</v>
      </c>
      <c r="J174" s="4">
        <f>I174/H174*100</f>
        <v>100</v>
      </c>
      <c r="K174" s="12"/>
      <c r="L174" s="10"/>
    </row>
    <row r="175" spans="1:12" ht="24">
      <c r="A175" s="108"/>
      <c r="B175" s="12"/>
      <c r="C175" s="4"/>
      <c r="D175" s="4"/>
      <c r="E175" s="12"/>
      <c r="F175" s="27" t="s">
        <v>69</v>
      </c>
      <c r="G175" s="38" t="s">
        <v>70</v>
      </c>
      <c r="H175" s="97" t="s">
        <v>191</v>
      </c>
      <c r="I175" s="97" t="s">
        <v>191</v>
      </c>
      <c r="J175" s="4">
        <v>100</v>
      </c>
      <c r="K175" s="12"/>
      <c r="L175" s="10"/>
    </row>
    <row r="176" spans="1:12" ht="36">
      <c r="A176" s="108"/>
      <c r="B176" s="12"/>
      <c r="C176" s="4"/>
      <c r="D176" s="70"/>
      <c r="E176" s="12"/>
      <c r="F176" s="27" t="s">
        <v>71</v>
      </c>
      <c r="G176" s="38" t="s">
        <v>1</v>
      </c>
      <c r="H176" s="52">
        <v>20</v>
      </c>
      <c r="I176" s="52">
        <v>20</v>
      </c>
      <c r="J176" s="4">
        <f>I176/H176*100</f>
        <v>100</v>
      </c>
      <c r="K176" s="12"/>
      <c r="L176" s="10"/>
    </row>
    <row r="177" spans="1:13" ht="36">
      <c r="A177" s="89"/>
      <c r="B177" s="12"/>
      <c r="C177" s="4"/>
      <c r="D177" s="70"/>
      <c r="E177" s="12"/>
      <c r="F177" s="27" t="s">
        <v>72</v>
      </c>
      <c r="G177" s="38" t="s">
        <v>1</v>
      </c>
      <c r="H177" s="52">
        <v>21</v>
      </c>
      <c r="I177" s="52">
        <v>21</v>
      </c>
      <c r="J177" s="4">
        <f>I177/H177*100</f>
        <v>100</v>
      </c>
      <c r="K177" s="12"/>
      <c r="L177" s="10"/>
      <c r="M177" s="1"/>
    </row>
    <row r="178" spans="1:13" ht="24">
      <c r="A178" s="89"/>
      <c r="B178" s="12"/>
      <c r="C178" s="4"/>
      <c r="D178" s="70"/>
      <c r="E178" s="12"/>
      <c r="F178" s="27" t="s">
        <v>192</v>
      </c>
      <c r="G178" s="38" t="s">
        <v>1</v>
      </c>
      <c r="H178" s="52">
        <v>3</v>
      </c>
      <c r="I178" s="52">
        <v>3</v>
      </c>
      <c r="J178" s="4">
        <f>I178/H178*100</f>
        <v>100</v>
      </c>
      <c r="K178" s="12"/>
      <c r="L178" s="10"/>
      <c r="M178" s="1"/>
    </row>
    <row r="179" spans="1:13" ht="23.25" customHeight="1">
      <c r="A179" s="113" t="s">
        <v>75</v>
      </c>
      <c r="B179" s="64" t="s">
        <v>2</v>
      </c>
      <c r="C179" s="45">
        <f>C180+C181</f>
        <v>4662.71</v>
      </c>
      <c r="D179" s="45">
        <f>D180+D181</f>
        <v>4661.75</v>
      </c>
      <c r="E179" s="45">
        <f aca="true" t="shared" si="8" ref="E179:E184">D179/C179*100</f>
        <v>99.97941111499536</v>
      </c>
      <c r="F179" s="64" t="s">
        <v>2</v>
      </c>
      <c r="G179" s="6"/>
      <c r="H179" s="4"/>
      <c r="I179" s="4"/>
      <c r="J179" s="64">
        <f>(J180+J181)/2</f>
        <v>100</v>
      </c>
      <c r="K179" s="68">
        <f>J179/E179</f>
        <v>1.0002059312489944</v>
      </c>
      <c r="L179" s="6" t="s">
        <v>4</v>
      </c>
      <c r="M179" s="1"/>
    </row>
    <row r="180" spans="1:13" ht="27.75" customHeight="1">
      <c r="A180" s="108"/>
      <c r="B180" s="38" t="s">
        <v>21</v>
      </c>
      <c r="C180" s="4">
        <v>1492.63</v>
      </c>
      <c r="D180" s="4">
        <v>1491.67</v>
      </c>
      <c r="E180" s="52">
        <f t="shared" si="8"/>
        <v>99.93568399402398</v>
      </c>
      <c r="F180" s="27" t="s">
        <v>193</v>
      </c>
      <c r="G180" s="38" t="s">
        <v>1</v>
      </c>
      <c r="H180" s="97">
        <v>3</v>
      </c>
      <c r="I180" s="97">
        <v>3</v>
      </c>
      <c r="J180" s="4">
        <v>100</v>
      </c>
      <c r="K180" s="12"/>
      <c r="L180" s="10"/>
      <c r="M180" s="1"/>
    </row>
    <row r="181" spans="1:13" ht="36.75" customHeight="1">
      <c r="A181" s="108"/>
      <c r="B181" s="38" t="s">
        <v>10</v>
      </c>
      <c r="C181" s="4">
        <v>3170.08</v>
      </c>
      <c r="D181" s="4">
        <v>3170.08</v>
      </c>
      <c r="E181" s="52">
        <f t="shared" si="8"/>
        <v>100</v>
      </c>
      <c r="F181" s="42" t="s">
        <v>194</v>
      </c>
      <c r="G181" s="82" t="s">
        <v>1</v>
      </c>
      <c r="H181" s="98" t="s">
        <v>195</v>
      </c>
      <c r="I181" s="98" t="s">
        <v>195</v>
      </c>
      <c r="J181" s="4">
        <v>100</v>
      </c>
      <c r="K181" s="12"/>
      <c r="L181" s="10"/>
      <c r="M181" s="1"/>
    </row>
    <row r="182" spans="1:13" ht="23.25" customHeight="1">
      <c r="A182" s="113" t="s">
        <v>76</v>
      </c>
      <c r="B182" s="64" t="s">
        <v>2</v>
      </c>
      <c r="C182" s="45">
        <f>C183+C184</f>
        <v>37850.58</v>
      </c>
      <c r="D182" s="45">
        <f>D183+D184</f>
        <v>32423.159999999996</v>
      </c>
      <c r="E182" s="45">
        <f t="shared" si="8"/>
        <v>85.66093306892522</v>
      </c>
      <c r="F182" s="64" t="s">
        <v>2</v>
      </c>
      <c r="G182" s="6"/>
      <c r="H182" s="4"/>
      <c r="I182" s="4"/>
      <c r="J182" s="64">
        <f>SUM(J183:J187)/5</f>
        <v>100</v>
      </c>
      <c r="K182" s="68">
        <f>J182/E182</f>
        <v>1.167393307746685</v>
      </c>
      <c r="L182" s="6" t="s">
        <v>4</v>
      </c>
      <c r="M182" s="1"/>
    </row>
    <row r="183" spans="1:13" ht="14.25" customHeight="1">
      <c r="A183" s="108"/>
      <c r="B183" s="38" t="s">
        <v>21</v>
      </c>
      <c r="C183" s="4">
        <v>20668.66</v>
      </c>
      <c r="D183" s="4">
        <v>15241.24</v>
      </c>
      <c r="E183" s="52">
        <f t="shared" si="8"/>
        <v>73.74082306254978</v>
      </c>
      <c r="F183" s="99" t="s">
        <v>77</v>
      </c>
      <c r="G183" s="100" t="s">
        <v>70</v>
      </c>
      <c r="H183" s="100" t="s">
        <v>191</v>
      </c>
      <c r="I183" s="100" t="s">
        <v>191</v>
      </c>
      <c r="J183" s="4">
        <v>100</v>
      </c>
      <c r="K183" s="12"/>
      <c r="L183" s="10"/>
      <c r="M183" s="1"/>
    </row>
    <row r="184" spans="1:13" ht="14.25" customHeight="1">
      <c r="A184" s="108"/>
      <c r="B184" s="38" t="s">
        <v>10</v>
      </c>
      <c r="C184" s="4">
        <v>17181.92</v>
      </c>
      <c r="D184" s="4">
        <v>17181.92</v>
      </c>
      <c r="E184" s="52">
        <f t="shared" si="8"/>
        <v>100</v>
      </c>
      <c r="F184" s="99" t="s">
        <v>78</v>
      </c>
      <c r="G184" s="100" t="s">
        <v>1</v>
      </c>
      <c r="H184" s="101">
        <v>6</v>
      </c>
      <c r="I184" s="101">
        <v>6</v>
      </c>
      <c r="J184" s="4">
        <v>100</v>
      </c>
      <c r="K184" s="12"/>
      <c r="L184" s="10"/>
      <c r="M184" s="1"/>
    </row>
    <row r="185" spans="1:13" ht="15.75" customHeight="1">
      <c r="A185" s="108"/>
      <c r="B185" s="102"/>
      <c r="C185" s="78"/>
      <c r="D185" s="103"/>
      <c r="E185" s="102"/>
      <c r="F185" s="99" t="s">
        <v>79</v>
      </c>
      <c r="G185" s="100" t="s">
        <v>70</v>
      </c>
      <c r="H185" s="100" t="s">
        <v>196</v>
      </c>
      <c r="I185" s="100" t="s">
        <v>196</v>
      </c>
      <c r="J185" s="4">
        <v>100</v>
      </c>
      <c r="K185" s="12"/>
      <c r="L185" s="10"/>
      <c r="M185" s="1"/>
    </row>
    <row r="186" spans="1:13" ht="24.75" customHeight="1">
      <c r="A186" s="108"/>
      <c r="B186" s="102"/>
      <c r="C186" s="78"/>
      <c r="D186" s="103"/>
      <c r="E186" s="102"/>
      <c r="F186" s="99" t="s">
        <v>80</v>
      </c>
      <c r="G186" s="100" t="s">
        <v>66</v>
      </c>
      <c r="H186" s="100" t="s">
        <v>197</v>
      </c>
      <c r="I186" s="100" t="s">
        <v>197</v>
      </c>
      <c r="J186" s="4">
        <v>100</v>
      </c>
      <c r="K186" s="12"/>
      <c r="L186" s="10"/>
      <c r="M186" s="1"/>
    </row>
    <row r="187" spans="1:13" ht="16.5" customHeight="1">
      <c r="A187" s="108"/>
      <c r="B187" s="102"/>
      <c r="C187" s="78"/>
      <c r="D187" s="103"/>
      <c r="E187" s="102"/>
      <c r="F187" s="99" t="s">
        <v>198</v>
      </c>
      <c r="G187" s="100" t="s">
        <v>1</v>
      </c>
      <c r="H187" s="104">
        <v>20</v>
      </c>
      <c r="I187" s="100" t="s">
        <v>199</v>
      </c>
      <c r="J187" s="4">
        <v>100</v>
      </c>
      <c r="K187" s="12"/>
      <c r="L187" s="6"/>
      <c r="M187" s="1"/>
    </row>
    <row r="188" spans="1:13" ht="15" customHeight="1">
      <c r="A188" s="108"/>
      <c r="B188" s="102"/>
      <c r="C188" s="78"/>
      <c r="D188" s="103"/>
      <c r="E188" s="102"/>
      <c r="F188" s="99" t="s">
        <v>104</v>
      </c>
      <c r="G188" s="100" t="s">
        <v>1</v>
      </c>
      <c r="H188" s="100" t="s">
        <v>156</v>
      </c>
      <c r="I188" s="100" t="s">
        <v>156</v>
      </c>
      <c r="J188" s="4">
        <v>100</v>
      </c>
      <c r="K188" s="12"/>
      <c r="L188" s="10"/>
      <c r="M188" s="1"/>
    </row>
    <row r="189" spans="1:13" ht="16.5" customHeight="1">
      <c r="A189" s="108"/>
      <c r="B189" s="102"/>
      <c r="C189" s="78"/>
      <c r="D189" s="103"/>
      <c r="E189" s="102"/>
      <c r="F189" s="99" t="s">
        <v>105</v>
      </c>
      <c r="G189" s="100" t="s">
        <v>1</v>
      </c>
      <c r="H189" s="100" t="s">
        <v>195</v>
      </c>
      <c r="I189" s="100" t="s">
        <v>195</v>
      </c>
      <c r="J189" s="4">
        <v>100</v>
      </c>
      <c r="K189" s="12"/>
      <c r="L189" s="10"/>
      <c r="M189" s="1"/>
    </row>
    <row r="190" spans="1:14" ht="14.25" customHeight="1">
      <c r="A190" s="108"/>
      <c r="B190" s="102"/>
      <c r="C190" s="78"/>
      <c r="D190" s="103"/>
      <c r="E190" s="102"/>
      <c r="F190" s="99" t="s">
        <v>106</v>
      </c>
      <c r="G190" s="100" t="s">
        <v>1</v>
      </c>
      <c r="H190" s="100" t="s">
        <v>157</v>
      </c>
      <c r="I190" s="100" t="s">
        <v>157</v>
      </c>
      <c r="J190" s="4">
        <v>100</v>
      </c>
      <c r="K190" s="12"/>
      <c r="L190" s="10"/>
      <c r="M190" s="1"/>
      <c r="N190" s="1" t="s">
        <v>111</v>
      </c>
    </row>
    <row r="191" spans="1:13" ht="15.75" customHeight="1">
      <c r="A191" s="108"/>
      <c r="B191" s="102"/>
      <c r="C191" s="78"/>
      <c r="D191" s="103"/>
      <c r="E191" s="102"/>
      <c r="F191" s="105" t="s">
        <v>107</v>
      </c>
      <c r="G191" s="100" t="s">
        <v>1</v>
      </c>
      <c r="H191" s="100" t="s">
        <v>200</v>
      </c>
      <c r="I191" s="100" t="s">
        <v>200</v>
      </c>
      <c r="J191" s="4">
        <v>100</v>
      </c>
      <c r="K191" s="12"/>
      <c r="L191" s="10"/>
      <c r="M191" s="1"/>
    </row>
    <row r="192" spans="1:13" ht="17.25" customHeight="1">
      <c r="A192" s="108"/>
      <c r="B192" s="102"/>
      <c r="C192" s="78"/>
      <c r="D192" s="103"/>
      <c r="E192" s="102"/>
      <c r="F192" s="105" t="s">
        <v>108</v>
      </c>
      <c r="G192" s="100" t="s">
        <v>1</v>
      </c>
      <c r="H192" s="100" t="s">
        <v>157</v>
      </c>
      <c r="I192" s="100" t="s">
        <v>157</v>
      </c>
      <c r="J192" s="4">
        <v>100</v>
      </c>
      <c r="K192" s="12"/>
      <c r="L192" s="10"/>
      <c r="M192" s="1"/>
    </row>
    <row r="193" spans="1:13" ht="15.75" customHeight="1">
      <c r="A193" s="108"/>
      <c r="B193" s="102"/>
      <c r="C193" s="78"/>
      <c r="D193" s="103"/>
      <c r="E193" s="102"/>
      <c r="F193" s="105" t="s">
        <v>109</v>
      </c>
      <c r="G193" s="100" t="s">
        <v>1</v>
      </c>
      <c r="H193" s="100" t="s">
        <v>201</v>
      </c>
      <c r="I193" s="100" t="s">
        <v>201</v>
      </c>
      <c r="J193" s="4">
        <v>100</v>
      </c>
      <c r="K193" s="12"/>
      <c r="L193" s="10"/>
      <c r="M193" s="1"/>
    </row>
    <row r="194" spans="1:13" ht="15.75" customHeight="1">
      <c r="A194" s="113" t="s">
        <v>81</v>
      </c>
      <c r="B194" s="64" t="s">
        <v>2</v>
      </c>
      <c r="C194" s="45">
        <f>C195+C196+C197</f>
        <v>12185.050000000001</v>
      </c>
      <c r="D194" s="45">
        <f>D195+D196+D197</f>
        <v>12175.67</v>
      </c>
      <c r="E194" s="45">
        <f>+D194/C194*100</f>
        <v>99.92302042256699</v>
      </c>
      <c r="F194" s="64" t="s">
        <v>2</v>
      </c>
      <c r="G194" s="6"/>
      <c r="H194" s="4"/>
      <c r="I194" s="4"/>
      <c r="J194" s="64">
        <f>(J195+J196+J197+J198)/4</f>
        <v>100</v>
      </c>
      <c r="K194" s="68">
        <f>J194/E194</f>
        <v>1.0007703888163855</v>
      </c>
      <c r="L194" s="6" t="s">
        <v>4</v>
      </c>
      <c r="M194" s="1"/>
    </row>
    <row r="195" spans="1:12" ht="24.75" customHeight="1">
      <c r="A195" s="108"/>
      <c r="B195" s="38" t="s">
        <v>21</v>
      </c>
      <c r="C195" s="4">
        <v>2646.15</v>
      </c>
      <c r="D195" s="4">
        <v>2636.77</v>
      </c>
      <c r="E195" s="50">
        <f>+D195/C195*100</f>
        <v>99.64552274058538</v>
      </c>
      <c r="F195" s="27" t="s">
        <v>158</v>
      </c>
      <c r="G195" s="38" t="s">
        <v>0</v>
      </c>
      <c r="H195" s="74">
        <v>22160</v>
      </c>
      <c r="I195" s="74">
        <v>22160</v>
      </c>
      <c r="J195" s="4">
        <f>I195/H195*100</f>
        <v>100</v>
      </c>
      <c r="K195" s="12"/>
      <c r="L195" s="10"/>
    </row>
    <row r="196" spans="1:12" ht="17.25" customHeight="1">
      <c r="A196" s="108"/>
      <c r="B196" s="38" t="s">
        <v>9</v>
      </c>
      <c r="C196" s="4">
        <v>7.8</v>
      </c>
      <c r="D196" s="4">
        <v>7.8</v>
      </c>
      <c r="E196" s="50">
        <f>+D196/C196*100</f>
        <v>100</v>
      </c>
      <c r="F196" s="27" t="s">
        <v>41</v>
      </c>
      <c r="G196" s="38" t="s">
        <v>0</v>
      </c>
      <c r="H196" s="74">
        <v>161108</v>
      </c>
      <c r="I196" s="74">
        <v>161108</v>
      </c>
      <c r="J196" s="4">
        <f>I196/H196*100</f>
        <v>100</v>
      </c>
      <c r="K196" s="12"/>
      <c r="L196" s="6"/>
    </row>
    <row r="197" spans="1:12" ht="15.75" customHeight="1">
      <c r="A197" s="108"/>
      <c r="B197" s="38" t="s">
        <v>10</v>
      </c>
      <c r="C197" s="4">
        <v>9531.1</v>
      </c>
      <c r="D197" s="4">
        <v>9531.1</v>
      </c>
      <c r="E197" s="50">
        <f>+D197/C197*100</f>
        <v>100</v>
      </c>
      <c r="F197" s="27" t="s">
        <v>42</v>
      </c>
      <c r="G197" s="38" t="s">
        <v>43</v>
      </c>
      <c r="H197" s="74">
        <v>577306</v>
      </c>
      <c r="I197" s="74">
        <v>577306</v>
      </c>
      <c r="J197" s="4">
        <f>I197/H197*100</f>
        <v>100</v>
      </c>
      <c r="K197" s="12"/>
      <c r="L197" s="10"/>
    </row>
    <row r="198" spans="1:12" ht="26.25" customHeight="1">
      <c r="A198" s="109"/>
      <c r="B198" s="38"/>
      <c r="C198" s="4"/>
      <c r="D198" s="70"/>
      <c r="E198" s="50"/>
      <c r="F198" s="27" t="s">
        <v>80</v>
      </c>
      <c r="G198" s="5" t="s">
        <v>66</v>
      </c>
      <c r="H198" s="98" t="s">
        <v>202</v>
      </c>
      <c r="I198" s="98" t="s">
        <v>202</v>
      </c>
      <c r="J198" s="4">
        <v>100</v>
      </c>
      <c r="K198" s="12"/>
      <c r="L198" s="10"/>
    </row>
    <row r="199" spans="1:12" ht="26.25" customHeight="1">
      <c r="A199" s="113" t="s">
        <v>90</v>
      </c>
      <c r="B199" s="64" t="s">
        <v>2</v>
      </c>
      <c r="C199" s="45">
        <f>C200+C201</f>
        <v>2607.88</v>
      </c>
      <c r="D199" s="45">
        <f>D200+D201</f>
        <v>2600.27</v>
      </c>
      <c r="E199" s="45">
        <f>D199/C199*100</f>
        <v>99.70819209472828</v>
      </c>
      <c r="F199" s="64" t="s">
        <v>2</v>
      </c>
      <c r="G199" s="6"/>
      <c r="H199" s="4"/>
      <c r="I199" s="4"/>
      <c r="J199" s="64">
        <f>(J200+J201+J202+J203+J204+J205+J206+J207)/8</f>
        <v>100</v>
      </c>
      <c r="K199" s="68">
        <f>J199/E199</f>
        <v>1.0029266191587798</v>
      </c>
      <c r="L199" s="6" t="s">
        <v>4</v>
      </c>
    </row>
    <row r="200" spans="1:12" ht="21.75" customHeight="1">
      <c r="A200" s="108"/>
      <c r="B200" s="38" t="s">
        <v>21</v>
      </c>
      <c r="C200" s="4">
        <v>933.58</v>
      </c>
      <c r="D200" s="4">
        <v>925.97</v>
      </c>
      <c r="E200" s="50">
        <f>D200/C200*100</f>
        <v>99.1848582874526</v>
      </c>
      <c r="F200" s="27" t="s">
        <v>83</v>
      </c>
      <c r="G200" s="38" t="s">
        <v>0</v>
      </c>
      <c r="H200" s="4">
        <v>4246</v>
      </c>
      <c r="I200" s="4">
        <v>4246</v>
      </c>
      <c r="J200" s="4">
        <f aca="true" t="shared" si="9" ref="J200:J206">I200/H200*100</f>
        <v>100</v>
      </c>
      <c r="K200" s="12"/>
      <c r="L200" s="10"/>
    </row>
    <row r="201" spans="1:12" ht="18" customHeight="1">
      <c r="A201" s="108"/>
      <c r="B201" s="38" t="s">
        <v>10</v>
      </c>
      <c r="C201" s="4">
        <v>1674.3</v>
      </c>
      <c r="D201" s="4">
        <v>1674.3</v>
      </c>
      <c r="E201" s="50">
        <f>+D201/C201*100</f>
        <v>100</v>
      </c>
      <c r="F201" s="27" t="s">
        <v>82</v>
      </c>
      <c r="G201" s="38" t="s">
        <v>1</v>
      </c>
      <c r="H201" s="4">
        <v>10660</v>
      </c>
      <c r="I201" s="4">
        <v>10660</v>
      </c>
      <c r="J201" s="4">
        <f t="shared" si="9"/>
        <v>100</v>
      </c>
      <c r="K201" s="12"/>
      <c r="L201" s="6"/>
    </row>
    <row r="202" spans="1:12" ht="25.5" customHeight="1">
      <c r="A202" s="108"/>
      <c r="B202" s="12"/>
      <c r="C202" s="4"/>
      <c r="D202" s="70"/>
      <c r="E202" s="12"/>
      <c r="F202" s="27" t="s">
        <v>84</v>
      </c>
      <c r="G202" s="38" t="s">
        <v>1</v>
      </c>
      <c r="H202" s="74">
        <v>3259</v>
      </c>
      <c r="I202" s="74">
        <v>3259</v>
      </c>
      <c r="J202" s="4">
        <f t="shared" si="9"/>
        <v>100</v>
      </c>
      <c r="K202" s="12"/>
      <c r="L202" s="10"/>
    </row>
    <row r="203" spans="1:12" ht="18" customHeight="1">
      <c r="A203" s="108"/>
      <c r="B203" s="12"/>
      <c r="C203" s="4"/>
      <c r="D203" s="70"/>
      <c r="E203" s="12"/>
      <c r="F203" s="27" t="s">
        <v>85</v>
      </c>
      <c r="G203" s="5" t="s">
        <v>1</v>
      </c>
      <c r="H203" s="74">
        <v>87</v>
      </c>
      <c r="I203" s="74">
        <v>87</v>
      </c>
      <c r="J203" s="4">
        <f t="shared" si="9"/>
        <v>100</v>
      </c>
      <c r="K203" s="12"/>
      <c r="L203" s="10"/>
    </row>
    <row r="204" spans="1:12" ht="23.25" customHeight="1">
      <c r="A204" s="108"/>
      <c r="B204" s="12"/>
      <c r="C204" s="4"/>
      <c r="D204" s="70"/>
      <c r="E204" s="12"/>
      <c r="F204" s="27" t="s">
        <v>86</v>
      </c>
      <c r="G204" s="5" t="s">
        <v>1</v>
      </c>
      <c r="H204" s="74">
        <v>10640</v>
      </c>
      <c r="I204" s="74">
        <v>10640</v>
      </c>
      <c r="J204" s="4">
        <f t="shared" si="9"/>
        <v>100</v>
      </c>
      <c r="K204" s="12"/>
      <c r="L204" s="10"/>
    </row>
    <row r="205" spans="1:12" ht="20.25" customHeight="1">
      <c r="A205" s="108"/>
      <c r="B205" s="12"/>
      <c r="C205" s="4"/>
      <c r="D205" s="70"/>
      <c r="E205" s="12"/>
      <c r="F205" s="27" t="s">
        <v>87</v>
      </c>
      <c r="G205" s="5" t="s">
        <v>1</v>
      </c>
      <c r="H205" s="74">
        <v>12</v>
      </c>
      <c r="I205" s="74">
        <v>12</v>
      </c>
      <c r="J205" s="4">
        <f t="shared" si="9"/>
        <v>100</v>
      </c>
      <c r="K205" s="12"/>
      <c r="L205" s="6"/>
    </row>
    <row r="206" spans="1:12" ht="20.25" customHeight="1">
      <c r="A206" s="108"/>
      <c r="B206" s="12"/>
      <c r="C206" s="4"/>
      <c r="D206" s="70"/>
      <c r="E206" s="12"/>
      <c r="F206" s="27" t="s">
        <v>88</v>
      </c>
      <c r="G206" s="5" t="s">
        <v>1</v>
      </c>
      <c r="H206" s="74">
        <v>12</v>
      </c>
      <c r="I206" s="74">
        <v>12</v>
      </c>
      <c r="J206" s="4">
        <f t="shared" si="9"/>
        <v>100</v>
      </c>
      <c r="K206" s="12"/>
      <c r="L206" s="5"/>
    </row>
    <row r="207" spans="1:12" ht="30.75" customHeight="1">
      <c r="A207" s="109"/>
      <c r="B207" s="12"/>
      <c r="C207" s="4"/>
      <c r="D207" s="70"/>
      <c r="E207" s="12"/>
      <c r="F207" s="27" t="s">
        <v>89</v>
      </c>
      <c r="G207" s="5" t="s">
        <v>66</v>
      </c>
      <c r="H207" s="98" t="s">
        <v>203</v>
      </c>
      <c r="I207" s="98" t="s">
        <v>203</v>
      </c>
      <c r="J207" s="52">
        <v>100</v>
      </c>
      <c r="K207" s="12"/>
      <c r="L207" s="5"/>
    </row>
    <row r="208" spans="1:12" ht="29.25" customHeight="1">
      <c r="A208" s="114" t="s">
        <v>91</v>
      </c>
      <c r="B208" s="64" t="s">
        <v>2</v>
      </c>
      <c r="C208" s="45">
        <f>C209+C210</f>
        <v>14192.6</v>
      </c>
      <c r="D208" s="45">
        <f>D209+D210</f>
        <v>14153.95</v>
      </c>
      <c r="E208" s="45">
        <f>D208/C208*100</f>
        <v>99.72767498555586</v>
      </c>
      <c r="F208" s="64" t="s">
        <v>2</v>
      </c>
      <c r="G208" s="6"/>
      <c r="H208" s="4"/>
      <c r="I208" s="4"/>
      <c r="J208" s="64">
        <f>(J209+J210+J211+J212)/4</f>
        <v>100</v>
      </c>
      <c r="K208" s="68">
        <f>J208/E208</f>
        <v>1.002730686486811</v>
      </c>
      <c r="L208" s="6" t="s">
        <v>29</v>
      </c>
    </row>
    <row r="209" spans="1:12" ht="16.5" customHeight="1">
      <c r="A209" s="114"/>
      <c r="B209" s="38" t="s">
        <v>21</v>
      </c>
      <c r="C209" s="4">
        <v>2875.6</v>
      </c>
      <c r="D209" s="4">
        <v>2836.95</v>
      </c>
      <c r="E209" s="4">
        <f>D209/C209*100</f>
        <v>98.65593267492001</v>
      </c>
      <c r="F209" s="27" t="s">
        <v>73</v>
      </c>
      <c r="G209" s="38" t="s">
        <v>0</v>
      </c>
      <c r="H209" s="74">
        <v>360</v>
      </c>
      <c r="I209" s="74">
        <v>360</v>
      </c>
      <c r="J209" s="4">
        <f>I209/H209*100</f>
        <v>100</v>
      </c>
      <c r="K209" s="12"/>
      <c r="L209" s="5"/>
    </row>
    <row r="210" spans="1:12" ht="37.5" customHeight="1">
      <c r="A210" s="114"/>
      <c r="B210" s="38" t="s">
        <v>10</v>
      </c>
      <c r="C210" s="4">
        <v>11317</v>
      </c>
      <c r="D210" s="4">
        <v>11317</v>
      </c>
      <c r="E210" s="4">
        <f>D210/C210*100</f>
        <v>100</v>
      </c>
      <c r="F210" s="27" t="s">
        <v>44</v>
      </c>
      <c r="G210" s="38" t="s">
        <v>0</v>
      </c>
      <c r="H210" s="74">
        <v>21</v>
      </c>
      <c r="I210" s="74">
        <v>21</v>
      </c>
      <c r="J210" s="4">
        <f>I210/H210*100</f>
        <v>100</v>
      </c>
      <c r="K210" s="12"/>
      <c r="L210" s="6"/>
    </row>
    <row r="211" spans="1:12" ht="27" customHeight="1">
      <c r="A211" s="114"/>
      <c r="B211" s="38"/>
      <c r="C211" s="70"/>
      <c r="D211" s="70"/>
      <c r="E211" s="52"/>
      <c r="F211" s="27" t="s">
        <v>110</v>
      </c>
      <c r="G211" s="38" t="s">
        <v>1</v>
      </c>
      <c r="H211" s="74">
        <v>9</v>
      </c>
      <c r="I211" s="74">
        <v>9</v>
      </c>
      <c r="J211" s="4">
        <f>I211/H211*100</f>
        <v>100</v>
      </c>
      <c r="K211" s="12"/>
      <c r="L211" s="10"/>
    </row>
    <row r="212" spans="1:12" ht="27" customHeight="1">
      <c r="A212" s="114"/>
      <c r="B212" s="12"/>
      <c r="C212" s="4"/>
      <c r="D212" s="70"/>
      <c r="E212" s="12"/>
      <c r="F212" s="27" t="s">
        <v>74</v>
      </c>
      <c r="G212" s="38" t="s">
        <v>66</v>
      </c>
      <c r="H212" s="98" t="s">
        <v>204</v>
      </c>
      <c r="I212" s="98" t="s">
        <v>204</v>
      </c>
      <c r="J212" s="4">
        <f>I212/H212*100</f>
        <v>100</v>
      </c>
      <c r="K212" s="12"/>
      <c r="L212" s="10"/>
    </row>
    <row r="213" spans="1:12" ht="26.25" customHeight="1">
      <c r="A213" s="114" t="s">
        <v>92</v>
      </c>
      <c r="B213" s="64" t="s">
        <v>2</v>
      </c>
      <c r="C213" s="45">
        <f>C214+C215</f>
        <v>30.61</v>
      </c>
      <c r="D213" s="45">
        <f>D214+D215</f>
        <v>28.875</v>
      </c>
      <c r="E213" s="45">
        <f>D213/C213*100</f>
        <v>94.33191767396276</v>
      </c>
      <c r="F213" s="64" t="s">
        <v>2</v>
      </c>
      <c r="G213" s="6"/>
      <c r="H213" s="4"/>
      <c r="I213" s="4"/>
      <c r="J213" s="64">
        <f>(J214+J215+J216)/3</f>
        <v>100</v>
      </c>
      <c r="K213" s="68">
        <f>J213/E213</f>
        <v>1.06008658008658</v>
      </c>
      <c r="L213" s="10"/>
    </row>
    <row r="214" spans="1:12" ht="36">
      <c r="A214" s="114"/>
      <c r="B214" s="38" t="s">
        <v>21</v>
      </c>
      <c r="C214" s="4">
        <v>30.61</v>
      </c>
      <c r="D214" s="4">
        <v>28.875</v>
      </c>
      <c r="E214" s="4">
        <f>D214/C214*100</f>
        <v>94.33191767396276</v>
      </c>
      <c r="F214" s="27" t="s">
        <v>93</v>
      </c>
      <c r="G214" s="38" t="s">
        <v>1</v>
      </c>
      <c r="H214" s="97">
        <v>19</v>
      </c>
      <c r="I214" s="74">
        <v>19</v>
      </c>
      <c r="J214" s="4">
        <f>I214/H214*100</f>
        <v>100</v>
      </c>
      <c r="K214" s="12"/>
      <c r="L214" s="10"/>
    </row>
    <row r="215" spans="1:12" ht="36">
      <c r="A215" s="114"/>
      <c r="B215" s="38"/>
      <c r="C215" s="4"/>
      <c r="D215" s="4"/>
      <c r="E215" s="4"/>
      <c r="F215" s="27" t="s">
        <v>94</v>
      </c>
      <c r="G215" s="38" t="s">
        <v>5</v>
      </c>
      <c r="H215" s="97">
        <v>100</v>
      </c>
      <c r="I215" s="69">
        <v>100</v>
      </c>
      <c r="J215" s="4">
        <f>I215/H215*100</f>
        <v>100</v>
      </c>
      <c r="K215" s="12"/>
      <c r="L215" s="10"/>
    </row>
    <row r="216" spans="1:12" ht="36">
      <c r="A216" s="114"/>
      <c r="B216" s="12"/>
      <c r="C216" s="4"/>
      <c r="D216" s="70"/>
      <c r="E216" s="12"/>
      <c r="F216" s="27" t="s">
        <v>205</v>
      </c>
      <c r="G216" s="38" t="s">
        <v>5</v>
      </c>
      <c r="H216" s="97">
        <v>100</v>
      </c>
      <c r="I216" s="69">
        <v>100</v>
      </c>
      <c r="J216" s="4">
        <f>I216/H216*100</f>
        <v>100</v>
      </c>
      <c r="K216" s="12"/>
      <c r="L216" s="10"/>
    </row>
    <row r="217" spans="1:12" ht="29.25" customHeight="1">
      <c r="A217" s="113" t="s">
        <v>45</v>
      </c>
      <c r="B217" s="64" t="s">
        <v>2</v>
      </c>
      <c r="C217" s="45">
        <f>C218+C219</f>
        <v>261.9</v>
      </c>
      <c r="D217" s="45">
        <f>D218+D219</f>
        <v>261.44</v>
      </c>
      <c r="E217" s="45">
        <f>D217/C217*100</f>
        <v>99.82436044291715</v>
      </c>
      <c r="F217" s="64" t="s">
        <v>2</v>
      </c>
      <c r="G217" s="6"/>
      <c r="H217" s="4"/>
      <c r="I217" s="4"/>
      <c r="J217" s="64">
        <f>(J218+J219+J220+J221+J222)/5</f>
        <v>100</v>
      </c>
      <c r="K217" s="68">
        <f>J217/E217</f>
        <v>1.0017594859241126</v>
      </c>
      <c r="L217" s="6" t="s">
        <v>4</v>
      </c>
    </row>
    <row r="218" spans="1:12" ht="39" customHeight="1">
      <c r="A218" s="108"/>
      <c r="B218" s="38" t="s">
        <v>21</v>
      </c>
      <c r="C218" s="4">
        <v>261.9</v>
      </c>
      <c r="D218" s="4">
        <v>261.44</v>
      </c>
      <c r="E218" s="4">
        <f>D218/C218*100</f>
        <v>99.82436044291715</v>
      </c>
      <c r="F218" s="27" t="s">
        <v>233</v>
      </c>
      <c r="G218" s="38" t="s">
        <v>1</v>
      </c>
      <c r="H218" s="38">
        <v>3</v>
      </c>
      <c r="I218" s="38">
        <v>3</v>
      </c>
      <c r="J218" s="38">
        <f>I218/H218*100</f>
        <v>100</v>
      </c>
      <c r="K218" s="106"/>
      <c r="L218" s="10"/>
    </row>
    <row r="219" spans="1:12" ht="27" customHeight="1">
      <c r="A219" s="108"/>
      <c r="B219" s="38"/>
      <c r="C219" s="4"/>
      <c r="D219" s="4"/>
      <c r="E219" s="4"/>
      <c r="F219" s="27" t="s">
        <v>234</v>
      </c>
      <c r="G219" s="38" t="s">
        <v>1</v>
      </c>
      <c r="H219" s="38">
        <v>1</v>
      </c>
      <c r="I219" s="38">
        <v>1</v>
      </c>
      <c r="J219" s="38">
        <f>I219/H219*100</f>
        <v>100</v>
      </c>
      <c r="K219" s="106"/>
      <c r="L219" s="10"/>
    </row>
    <row r="220" spans="1:12" ht="37.5" customHeight="1">
      <c r="A220" s="108"/>
      <c r="B220" s="12"/>
      <c r="C220" s="12"/>
      <c r="D220" s="12"/>
      <c r="E220" s="12"/>
      <c r="F220" s="27" t="s">
        <v>235</v>
      </c>
      <c r="G220" s="38" t="s">
        <v>1</v>
      </c>
      <c r="H220" s="38">
        <v>2</v>
      </c>
      <c r="I220" s="38">
        <v>2</v>
      </c>
      <c r="J220" s="38">
        <f>I220/H220*100</f>
        <v>100</v>
      </c>
      <c r="K220" s="106"/>
      <c r="L220" s="10"/>
    </row>
    <row r="221" spans="1:12" ht="48">
      <c r="A221" s="108"/>
      <c r="B221" s="12"/>
      <c r="C221" s="12"/>
      <c r="D221" s="12"/>
      <c r="E221" s="12"/>
      <c r="F221" s="27" t="s">
        <v>236</v>
      </c>
      <c r="G221" s="38" t="s">
        <v>1</v>
      </c>
      <c r="H221" s="38">
        <v>1</v>
      </c>
      <c r="I221" s="38">
        <v>1</v>
      </c>
      <c r="J221" s="38">
        <f>I221/H221*100</f>
        <v>100</v>
      </c>
      <c r="K221" s="106"/>
      <c r="L221" s="10"/>
    </row>
    <row r="222" spans="1:12" ht="27" customHeight="1">
      <c r="A222" s="109"/>
      <c r="B222" s="12"/>
      <c r="C222" s="12"/>
      <c r="D222" s="12"/>
      <c r="E222" s="12"/>
      <c r="F222" s="27" t="s">
        <v>237</v>
      </c>
      <c r="G222" s="38" t="s">
        <v>1</v>
      </c>
      <c r="H222" s="38">
        <v>1</v>
      </c>
      <c r="I222" s="38">
        <v>1</v>
      </c>
      <c r="J222" s="38">
        <f>I222/H222*100</f>
        <v>100</v>
      </c>
      <c r="K222" s="106"/>
      <c r="L222" s="10"/>
    </row>
    <row r="223" spans="1:12" ht="27" customHeight="1">
      <c r="A223" s="114" t="s">
        <v>95</v>
      </c>
      <c r="B223" s="64" t="s">
        <v>2</v>
      </c>
      <c r="C223" s="75">
        <f>C224+C225</f>
        <v>18174.3</v>
      </c>
      <c r="D223" s="75">
        <f>D224+D225</f>
        <v>18174.28</v>
      </c>
      <c r="E223" s="45">
        <f>D223/C223*100</f>
        <v>99.99988995449618</v>
      </c>
      <c r="F223" s="64" t="s">
        <v>2</v>
      </c>
      <c r="G223" s="6"/>
      <c r="H223" s="4"/>
      <c r="I223" s="4"/>
      <c r="J223" s="64">
        <f>(J225+J226+J224)/3</f>
        <v>107.9456014289774</v>
      </c>
      <c r="K223" s="68">
        <f>J223/E223</f>
        <v>1.0794572021838906</v>
      </c>
      <c r="L223" s="6" t="s">
        <v>4</v>
      </c>
    </row>
    <row r="224" spans="1:12" ht="27.75" customHeight="1">
      <c r="A224" s="114"/>
      <c r="B224" s="38" t="s">
        <v>21</v>
      </c>
      <c r="C224" s="4">
        <v>18174.3</v>
      </c>
      <c r="D224" s="70">
        <v>18174.28</v>
      </c>
      <c r="E224" s="52">
        <f>D224/C224*100</f>
        <v>99.99988995449618</v>
      </c>
      <c r="F224" s="27" t="s">
        <v>96</v>
      </c>
      <c r="G224" s="38" t="s">
        <v>5</v>
      </c>
      <c r="H224" s="69">
        <v>23.8</v>
      </c>
      <c r="I224" s="69">
        <v>29.28</v>
      </c>
      <c r="J224" s="4">
        <f>I224/H224*100</f>
        <v>123.02521008403362</v>
      </c>
      <c r="K224" s="12"/>
      <c r="L224" s="10"/>
    </row>
    <row r="225" spans="1:12" ht="27" customHeight="1">
      <c r="A225" s="114"/>
      <c r="B225" s="38"/>
      <c r="C225" s="4"/>
      <c r="D225" s="4"/>
      <c r="E225" s="52"/>
      <c r="F225" s="27" t="s">
        <v>99</v>
      </c>
      <c r="G225" s="38" t="s">
        <v>5</v>
      </c>
      <c r="H225" s="69">
        <v>96</v>
      </c>
      <c r="I225" s="69">
        <v>93.74</v>
      </c>
      <c r="J225" s="4">
        <f>I225/H225*100</f>
        <v>97.64583333333333</v>
      </c>
      <c r="K225" s="12"/>
      <c r="L225" s="10"/>
    </row>
    <row r="226" spans="1:12" ht="36">
      <c r="A226" s="114"/>
      <c r="B226" s="12"/>
      <c r="C226" s="4"/>
      <c r="D226" s="70"/>
      <c r="E226" s="12"/>
      <c r="F226" s="27" t="s">
        <v>97</v>
      </c>
      <c r="G226" s="38" t="s">
        <v>98</v>
      </c>
      <c r="H226" s="69">
        <v>147.2</v>
      </c>
      <c r="I226" s="69">
        <v>151.86</v>
      </c>
      <c r="J226" s="4">
        <f>I226/H226*100</f>
        <v>103.16576086956523</v>
      </c>
      <c r="K226" s="12"/>
      <c r="L226" s="10"/>
    </row>
    <row r="228" spans="1:5" ht="15">
      <c r="A228" s="21" t="s">
        <v>253</v>
      </c>
      <c r="B228" s="22"/>
      <c r="C228" s="23">
        <f>C229+C230+C231+C232</f>
        <v>818570.747</v>
      </c>
      <c r="D228" s="23">
        <f>D229+D230+D231+D232</f>
        <v>804093.0269999998</v>
      </c>
      <c r="E228" s="22"/>
    </row>
    <row r="229" spans="1:5" ht="15">
      <c r="A229" s="22"/>
      <c r="B229" s="21" t="s">
        <v>21</v>
      </c>
      <c r="C229" s="23">
        <f>C8+C20+C25+C31+C55+C66+C69+C71+C79+C98+C102+C108+C116+C122+C128+C132+C135+C139+C143+C148+C151+C165+C171+C218+C224</f>
        <v>479318.74700000003</v>
      </c>
      <c r="D229" s="23">
        <f>D8+D20+D25+D31+D55+D66+D69+D71+D79+D98+D102+D108+D116+D122+D128+D132+D135+D139+D143+D148+D151+D165+D171+D218+D224</f>
        <v>469624.9169999998</v>
      </c>
      <c r="E229" s="24">
        <f>D229/C229*100</f>
        <v>97.97758171140336</v>
      </c>
    </row>
    <row r="230" spans="1:5" ht="15">
      <c r="A230" s="22"/>
      <c r="B230" s="21" t="s">
        <v>10</v>
      </c>
      <c r="C230" s="23">
        <f>C21+C26+C56+C72+C80+C103+C117+C123+C144</f>
        <v>289744.48</v>
      </c>
      <c r="D230" s="23">
        <f>D21+D26+D56+D72+D80+D103+D117+D123+D144</f>
        <v>289337.79</v>
      </c>
      <c r="E230" s="24">
        <f>D230/C230*100</f>
        <v>99.85963839587212</v>
      </c>
    </row>
    <row r="231" spans="1:6" ht="15">
      <c r="A231" s="22"/>
      <c r="B231" s="21" t="s">
        <v>9</v>
      </c>
      <c r="C231" s="23">
        <f>C81+C124+C136</f>
        <v>44601.34</v>
      </c>
      <c r="D231" s="23">
        <f>D81+D124+D136</f>
        <v>40224.14</v>
      </c>
      <c r="E231" s="24">
        <f>D231/C231*100</f>
        <v>90.18594508595483</v>
      </c>
      <c r="F231" s="25"/>
    </row>
    <row r="232" spans="1:5" ht="15">
      <c r="A232" s="22"/>
      <c r="B232" s="21" t="s">
        <v>254</v>
      </c>
      <c r="C232" s="23">
        <f>C22+C27+C82+C99</f>
        <v>4906.18</v>
      </c>
      <c r="D232" s="23">
        <f>D22+D27+D82+D99</f>
        <v>4906.18</v>
      </c>
      <c r="E232" s="24">
        <f>D232/C232*100</f>
        <v>100</v>
      </c>
    </row>
    <row r="233" spans="1:5" ht="12">
      <c r="A233" s="20"/>
      <c r="B233" s="20"/>
      <c r="C233" s="20"/>
      <c r="D233" s="20"/>
      <c r="E233" s="20"/>
    </row>
  </sheetData>
  <sheetProtection/>
  <mergeCells count="53">
    <mergeCell ref="I4:I5"/>
    <mergeCell ref="A30:A53"/>
    <mergeCell ref="A131:A132"/>
    <mergeCell ref="A121:A126"/>
    <mergeCell ref="A54:A60"/>
    <mergeCell ref="A70:A77"/>
    <mergeCell ref="A19:A23"/>
    <mergeCell ref="A107:A113"/>
    <mergeCell ref="A93:A96"/>
    <mergeCell ref="A114:L114"/>
    <mergeCell ref="H4:H5"/>
    <mergeCell ref="A78:A84"/>
    <mergeCell ref="A68:A69"/>
    <mergeCell ref="A65:A67"/>
    <mergeCell ref="J4:J5"/>
    <mergeCell ref="A6:L6"/>
    <mergeCell ref="A24:A25"/>
    <mergeCell ref="A1:L1"/>
    <mergeCell ref="A2:L2"/>
    <mergeCell ref="A3:K3"/>
    <mergeCell ref="A4:A5"/>
    <mergeCell ref="B4:B5"/>
    <mergeCell ref="K4:K5"/>
    <mergeCell ref="L4:L5"/>
    <mergeCell ref="F4:F5"/>
    <mergeCell ref="G4:G5"/>
    <mergeCell ref="E4:E5"/>
    <mergeCell ref="A138:A141"/>
    <mergeCell ref="A134:A137"/>
    <mergeCell ref="A147:A149"/>
    <mergeCell ref="A223:A226"/>
    <mergeCell ref="A213:A216"/>
    <mergeCell ref="A150:A163"/>
    <mergeCell ref="A170:A176"/>
    <mergeCell ref="A208:A212"/>
    <mergeCell ref="A199:A207"/>
    <mergeCell ref="A217:A222"/>
    <mergeCell ref="A194:A198"/>
    <mergeCell ref="A182:A193"/>
    <mergeCell ref="A179:A181"/>
    <mergeCell ref="A142:A146"/>
    <mergeCell ref="A169:L169"/>
    <mergeCell ref="A164:A168"/>
    <mergeCell ref="A7:A18"/>
    <mergeCell ref="A64:L64"/>
    <mergeCell ref="A133:L133"/>
    <mergeCell ref="A85:A87"/>
    <mergeCell ref="A88:A92"/>
    <mergeCell ref="A101:A106"/>
    <mergeCell ref="A127:A130"/>
    <mergeCell ref="A120:L120"/>
    <mergeCell ref="A97:A100"/>
    <mergeCell ref="A115:A119"/>
  </mergeCells>
  <printOptions/>
  <pageMargins left="0.15748031496062992" right="0.15748031496062992" top="0.6299212598425197" bottom="0.2362204724409449" header="0" footer="0"/>
  <pageSetup fitToHeight="0" fitToWidth="1" horizontalDpi="600" verticalDpi="600" orientation="landscape" paperSize="9" scale="76" r:id="rId1"/>
  <headerFooter>
    <oddFooter>&amp;CСтраница &amp;P</oddFooter>
  </headerFooter>
  <rowBreaks count="5" manualBreakCount="5">
    <brk id="19" max="13" man="1"/>
    <brk id="58" max="13" man="1"/>
    <brk id="70" max="13" man="1"/>
    <brk id="88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city of Magnitogorsk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knyazeva_na</dc:creator>
  <cp:keywords/>
  <dc:description/>
  <cp:lastModifiedBy>Наталья Николаевна Бочкарёва</cp:lastModifiedBy>
  <cp:lastPrinted>2017-04-03T11:49:34Z</cp:lastPrinted>
  <dcterms:created xsi:type="dcterms:W3CDTF">2013-03-27T08:10:18Z</dcterms:created>
  <dcterms:modified xsi:type="dcterms:W3CDTF">2017-05-03T08:45:34Z</dcterms:modified>
  <cp:category/>
  <cp:version/>
  <cp:contentType/>
  <cp:contentStatus/>
</cp:coreProperties>
</file>