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753" activeTab="2"/>
  </bookViews>
  <sheets>
    <sheet name="Функциональная" sheetId="1" r:id="rId1"/>
    <sheet name="Ведомстенная" sheetId="2" r:id="rId2"/>
    <sheet name="Дефицит" sheetId="3" r:id="rId3"/>
    <sheet name="Гарантии" sheetId="4" r:id="rId4"/>
    <sheet name="Заимств." sheetId="5" r:id="rId5"/>
    <sheet name="Кредит" sheetId="6" r:id="rId6"/>
  </sheets>
  <externalReferences>
    <externalReference r:id="rId9"/>
  </externalReferences>
  <definedNames>
    <definedName name="APPT" localSheetId="0">'Функциональная'!#REF!</definedName>
    <definedName name="FIO" localSheetId="0">'Функциональная'!#REF!</definedName>
    <definedName name="SIGN" localSheetId="0">'Функциональная'!$A$22:$E$23</definedName>
    <definedName name="_xlnm.Print_Area" localSheetId="1">'Ведомстенная'!$A$1:$F$490</definedName>
    <definedName name="_xlnm.Print_Area" localSheetId="2">'Дефицит'!$A$1:$C$19</definedName>
    <definedName name="_xlnm.Print_Area" localSheetId="0">'Функциональная'!$A$1:$E$431</definedName>
  </definedNames>
  <calcPr fullCalcOnLoad="1"/>
</workbook>
</file>

<file path=xl/sharedStrings.xml><?xml version="1.0" encoding="utf-8"?>
<sst xmlns="http://schemas.openxmlformats.org/spreadsheetml/2006/main" count="4067" uniqueCount="515">
  <si>
    <t>МЦП "Повышение энергетической эффективности экономики Усть-Катавского городского округа и сокращение энергетических издержек в бюджетном секторе на 2011-2020 годы"</t>
  </si>
  <si>
    <t>7950017</t>
  </si>
  <si>
    <t>Муниципальная целевая программа "Оказание молодым  семьям государственной   поддержки  для  улучшения  жилищных условий"</t>
  </si>
  <si>
    <t>Муниципальная целевая программа  "Предоставление  работникам бюджетной сферы социальных  выплат  на приобретение или строительство жилья"</t>
  </si>
  <si>
    <t xml:space="preserve">Закон Российской Федерации от 9 июня  1993 года N 5142-1"О донорстве крови и ее компонентов"  </t>
  </si>
  <si>
    <t>0020450</t>
  </si>
  <si>
    <t>Расходы на сопровождение системы "АВТОМАТИЗИРОВАННЫЙ ЦЕНТР КОНТРОЛЯ АЦК-ФИНАНСЫ" за счет средств местного бюджета</t>
  </si>
  <si>
    <t>1102</t>
  </si>
  <si>
    <t>Подпрограмма "Подготовка земельных участков для освоения в целях жилищного строительства"</t>
  </si>
  <si>
    <t>Подпрограмма "Мероприятия по переселению граждан из жилищного фонда, признанного непригодным для проживания"</t>
  </si>
  <si>
    <t>Муниципальная целевая программа  "Безопасность образовательных учреждений по противопожарным мероприятиям на 2011-2013 гг."</t>
  </si>
  <si>
    <t>Муниципальная целевая программа "Повышение энергетической эффективности экономики Усть-Катавского городского округа и сокращение энергетических издержек в бюджетном секторе на 2011-2020 годы"</t>
  </si>
  <si>
    <t>Муниципальная целевая программа реализации национального проекта "Образование" на территории Усть-Катавского городского округа на 2011-2012 годы</t>
  </si>
  <si>
    <t>Муниципальная целевая программа "Поддержка и развитие малого и среднего предпринимательства в Усть-Катавском городском округе на 2009-2011 год</t>
  </si>
  <si>
    <t>Муниципальная  целевая  программа реализации национального проекта "Здоровье"</t>
  </si>
  <si>
    <t>Муниципальная  целевая  программа "Противодействие злоупотреблению наркотическими средствами и их незаконному обороту"</t>
  </si>
  <si>
    <t>Комплексная муниципальная  целевая  программа "Крепкая семья"</t>
  </si>
  <si>
    <t>Муниципальная  целевая  программа "Социальная поддержка населения Усть-Катавского городского округа на 2010-2012 годы"</t>
  </si>
  <si>
    <t>Муниципальная  целевая  программа "Повышение энергетической эффективности экономики Усть-Катавского городского округа и сокращение энергетических издержек в бюджетном секторе на 2011-2020 годы"</t>
  </si>
  <si>
    <t>Ведомственная целевая программа "Поддержка и развитие физической культуры и спорта" в Усть-Катавском городском округе на 2011 год</t>
  </si>
  <si>
    <t>Муниципальная  целевая  программа "Оздоровление экологической обстановки в Усть-Катавском городском округе на 2009-2011 годы"</t>
  </si>
  <si>
    <t>Муниципальная целевая программа 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2011-2013 годы"</t>
  </si>
  <si>
    <t>Муниципальная целевая программа "Оздоровление экологической обстановки в Усть-Катавском городском округе на 2009-2011 годы"</t>
  </si>
  <si>
    <t xml:space="preserve">на 2011 год </t>
  </si>
  <si>
    <t>Приложение 7</t>
  </si>
  <si>
    <t>ПРОГРАММА</t>
  </si>
  <si>
    <t>муниципальных внутренних заимствований на 2011 год                                                и плановый перид 2010 и 2011 годов</t>
  </si>
  <si>
    <t>Приложение 6</t>
  </si>
  <si>
    <t xml:space="preserve">муниципальных гарантий на 2011 год                  </t>
  </si>
  <si>
    <t>по разделам и подразделам, целевым статьям и видам расходов классификации расходов бюджетов</t>
  </si>
  <si>
    <t xml:space="preserve"> В 2011 году предоставление муниципальных гарантий не запланировано.</t>
  </si>
  <si>
    <t>Приложение 8</t>
  </si>
  <si>
    <t>предоставления бюджетных кредитов на 2011 год                                                            и плановый перид 2010 и 2011 годов</t>
  </si>
  <si>
    <t xml:space="preserve">            Предоставление бюджетных кредитов в 2011 году не планируется.</t>
  </si>
  <si>
    <t xml:space="preserve">                                      </t>
  </si>
  <si>
    <t>Муниципальная целевая программа Усть-Катавского городского округа "Повышение безопасности дорожного движения на 2011-2013 годы"</t>
  </si>
  <si>
    <t>Муниципальное учреждение "Управление образования Усть-Катавского городского округа"</t>
  </si>
  <si>
    <t>Подпрограмма "Оказание молодым  семьям государственной   поддержки  для  улучшения  жилищных условий"</t>
  </si>
  <si>
    <t>Подпрограмма  "Предоставление  работникам бюджетной сферы социальных  выплат  на приобретение или строительство жилья"</t>
  </si>
  <si>
    <t>Муниципальная целевая программа "Доступное и комфортное жилье - гражданам России" в Усть-Катавском городском округе на 2011-2015 годы</t>
  </si>
  <si>
    <t>7951000</t>
  </si>
  <si>
    <t>Муниципальная целевая программа реализации национального проекта "Доступное и комфортное жилье - гражданам России" в Усть-Катавском городском округе на 2011-2015 годы</t>
  </si>
  <si>
    <t>Муниципальная  целевая программа "Одаренные дети" на 2011-2015 годы</t>
  </si>
  <si>
    <t>Муниципальная целевая программа  "Поддержка и развитие дошкольного образования Усть-Катавского городского округа на 2011-2013 годы"</t>
  </si>
  <si>
    <t>Муниципальная целевая программа "Развитие муниципальной службы в Усть-Катавском городском округе на 2011-2012 годы"</t>
  </si>
  <si>
    <t>7954000</t>
  </si>
  <si>
    <t>7950016</t>
  </si>
  <si>
    <t>7950014</t>
  </si>
  <si>
    <t>Ведомственная целевая программа "Организация и проведение ремонтных работ в образовательных учреждениях Усть-Катавского городского округа к 2011-2012 учебному году"</t>
  </si>
  <si>
    <t>Ведомственная целевая программа "Пожарная безопасность муниципальных учреждений культуры Усть-Катавского городского округа на 2011 год"</t>
  </si>
  <si>
    <t>7950019</t>
  </si>
  <si>
    <t>Ведомственная целевая программа "Капитальный и текущий ремонт муниципальных учреждений культуры Усть-Катавского городского округа на 2011 год""</t>
  </si>
  <si>
    <t>7950021</t>
  </si>
  <si>
    <t>7951013</t>
  </si>
  <si>
    <t xml:space="preserve">Подпрограмма "Модернизация и реконструкция коммунальной инфраструктуры" </t>
  </si>
  <si>
    <t>7951014</t>
  </si>
  <si>
    <t>Подпрограмма "Модернизация и реконструкция коммунальной инфраструктуры" (модернизация систем теплоснабжения, водоснабжения и водоотведения)</t>
  </si>
  <si>
    <t>7951015</t>
  </si>
  <si>
    <t>7951019</t>
  </si>
  <si>
    <t>Ведомственная целевая программа "Поддержка и развитие физической культуры и спорта в Усть-Катавском городском округе на 2011 год</t>
  </si>
  <si>
    <t>Ведомственная целевая программа "Обеспечение безопасности жизнедеятельности населения Усть-Катавского городского округа на 2011 год"</t>
  </si>
  <si>
    <t>Ведомственная целевая программа "Поддержка и развитие молодых граждан Усть-Катавского городского округа на 2011 год"</t>
  </si>
  <si>
    <t>бюджета Усть-Катавского городского округа на 2011 год</t>
  </si>
  <si>
    <t>418</t>
  </si>
  <si>
    <t/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</si>
  <si>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</si>
  <si>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</si>
  <si>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</si>
  <si>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</si>
  <si>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</si>
  <si>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</si>
  <si>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</si>
  <si>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</si>
  <si>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</si>
  <si>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</si>
  <si>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</si>
  <si>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</si>
  <si>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</si>
  <si>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</si>
  <si>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</si>
  <si>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</si>
  <si>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</si>
  <si>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</si>
  <si>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</si>
  <si>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Обеспечение деятельности органов местного самоуправления за счет средств местного бюджета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</si>
  <si>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</si>
  <si>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</si>
  <si>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</si>
  <si>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</si>
  <si>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</si>
  <si>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</si>
  <si>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</si>
  <si>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</si>
  <si>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0020497</t>
  </si>
  <si>
    <t>Создание административных комиссий и определение перечня должностных лиц , уполномоченных составлять протоколы об административных нарушениях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</si>
  <si>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</si>
  <si>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</si>
  <si>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</si>
  <si>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</si>
  <si>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0020470</t>
  </si>
  <si>
    <t>Организация работы Контрольно-счетной комиссии</t>
  </si>
  <si>
    <t>0022500</t>
  </si>
  <si>
    <t>Руководитель контрольно-счетной палаты муниципального образования и его заместители</t>
  </si>
  <si>
    <t>Резервные фонды</t>
  </si>
  <si>
    <t>0700000</t>
  </si>
  <si>
    <t>0700500</t>
  </si>
  <si>
    <t>Резервные фонды местных администраций</t>
  </si>
  <si>
    <t>013</t>
  </si>
  <si>
    <t>Прочие расходы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</si>
  <si>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</si>
  <si>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</si>
  <si>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</si>
  <si>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</si>
  <si>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</si>
  <si>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</si>
  <si>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</si>
  <si>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</si>
  <si>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</si>
  <si>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0920302</t>
  </si>
  <si>
    <t>Расходы на проведение официальных мероприятий</t>
  </si>
  <si>
    <t>0920310</t>
  </si>
  <si>
    <t>Единовременная денежная премия лицам, награжденным Почетной грамотой  и Благодарственным письмом Главы городского округа</t>
  </si>
  <si>
    <t>0920320</t>
  </si>
  <si>
    <t>Единовременная денежная премия лицам, награжденным Почетной грамотой Собрания депутатов</t>
  </si>
  <si>
    <t>0920330</t>
  </si>
  <si>
    <t>Единовременная денежная премия лицам, удостоенным звания ПОЧЕТНЫЙ ГРАЖДАНИН Усть-Катавского городского округа</t>
  </si>
  <si>
    <t>7950000</t>
  </si>
  <si>
    <t>Целевые программы муниципальных образований</t>
  </si>
  <si>
    <t>7950009</t>
  </si>
  <si>
    <t>Муниципальная целевая программа "Формирование и регистрация муниципального имущества Усть-Катавского городского округа на 2010-2012 годы"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</si>
  <si>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</si>
  <si>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</si>
  <si>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</si>
  <si>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</si>
  <si>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</si>
  <si>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</si>
  <si>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</si>
  <si>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</si>
  <si>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</si>
  <si>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</si>
  <si>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</si>
  <si>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</si>
  <si>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</si>
  <si>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</si>
  <si>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</si>
  <si>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</si>
  <si>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</si>
  <si>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</si>
  <si>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</si>
  <si>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</si>
  <si>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</si>
  <si>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</si>
  <si>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</si>
  <si>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</si>
  <si>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</si>
  <si>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</si>
  <si>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</si>
  <si>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</si>
  <si>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7950002</t>
  </si>
  <si>
    <t>Муниципальная целевая программа Усть-Катавского городского округа "Повышение безопасности дорожного движения на 2008-2010 годы"</t>
  </si>
  <si>
    <t>7950040</t>
  </si>
  <si>
    <t>МЦП "Профилактика правонарушений в Усть-Катавском городском округе на 2010-2012 годы"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</si>
  <si>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</si>
  <si>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</si>
  <si>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7950011</t>
  </si>
  <si>
    <t>0400</t>
  </si>
  <si>
    <t>НАЦИОНАЛЬНАЯ ЭКОНОМИКА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</si>
  <si>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</si>
  <si>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</si>
  <si>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</si>
  <si>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</si>
  <si>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</si>
  <si>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</si>
  <si>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054</t>
  </si>
  <si>
    <t>7952000</t>
  </si>
  <si>
    <t>0500</t>
  </si>
  <si>
    <t>ЖИЛИЩНО-КОММУНАЛЬНОЕ ХОЗЯЙСТВО</t>
  </si>
  <si>
    <t>0501</t>
  </si>
  <si>
    <t>Жилищное хозяйство</t>
  </si>
  <si>
    <t>0980000</t>
  </si>
  <si>
    <t>Обеспечение мероприятий по капитальбному ремонту многоквартирных домов и переселению граждан из аварийного фонда</t>
  </si>
  <si>
    <t>0980200</t>
  </si>
  <si>
    <t>Обеспечение мероприятий по капитальному ремонту многоквартирных домов и переселению граждан из аварийного фонда за счет средств бюджетов</t>
  </si>
  <si>
    <t>006</t>
  </si>
  <si>
    <t>Субсидии юридическим лицам</t>
  </si>
  <si>
    <t>003</t>
  </si>
  <si>
    <t>Бюджетные инвестиции</t>
  </si>
  <si>
    <t>7953000</t>
  </si>
  <si>
    <t>Муниципальная адресная программа "Поэтапный переход на отпуск коммунальных ресурсов потребителям в соответствии с показателями коллективных (общедомовых) приборов учета Усть-Катавского городского округа на 2010-2011 годы"</t>
  </si>
  <si>
    <t>0502</t>
  </si>
  <si>
    <t>Коммунальное хозяйство</t>
  </si>
  <si>
    <t>7950007</t>
  </si>
  <si>
    <t>Муниципальная целевая программа "Чистая вода" на территории Усть-Катавского городского округа на 2009-2020гг.</t>
  </si>
  <si>
    <t>0503</t>
  </si>
  <si>
    <t>Благоустройство</t>
  </si>
  <si>
    <t>6000000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</si>
  <si>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</si>
  <si>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</si>
  <si>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</si>
  <si>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</si>
  <si>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</si>
  <si>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по внедрению и содержанию тех.средств, организации и регулированию дорожного движения в муниципальных образованиях за счет субсидии из областного бюджета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</si>
  <si>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</si>
  <si>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</si>
  <si>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</si>
  <si>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</si>
  <si>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</si>
  <si>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</si>
  <si>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</si>
  <si>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</si>
  <si>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</si>
  <si>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</si>
  <si>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</si>
  <si>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</si>
  <si>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</si>
  <si>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 субвенции из областного бюджета на реализацию переданных государственных полномочий в области охраны окружающей среды</t>
  </si>
  <si>
    <t>7950004</t>
  </si>
  <si>
    <t>МЦП "Оздоровление экологической обстановки в Усть-Катавском городском округе на 2009-2011 годы"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</si>
  <si>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</si>
  <si>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</si>
  <si>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</si>
  <si>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</si>
  <si>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</si>
  <si>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</si>
  <si>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</si>
  <si>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</si>
  <si>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4209911</t>
  </si>
  <si>
    <t>Содержание и обеспечение деятельности  дошкольных образовательных учреждений за счет средств местного бюджета</t>
  </si>
  <si>
    <t>001</t>
  </si>
  <si>
    <t>Выполнение функций бюджетными учреждениями</t>
  </si>
  <si>
    <t>4209962</t>
  </si>
  <si>
    <t>Расходы за счет субсидии из областного бюджета на обеспечение продуктами питания учреждений социальной сферы муниципальных образований</t>
  </si>
  <si>
    <t>4209967</t>
  </si>
  <si>
    <t>Расходы за счет субвенции из областного бюджета на организацию воспитания и обучения детей-инвалидов на дому и в дошкольных учреждениях</t>
  </si>
  <si>
    <t>7950050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</si>
  <si>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</si>
  <si>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</si>
  <si>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</si>
  <si>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</si>
  <si>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4219900</t>
  </si>
  <si>
    <t>4219911</t>
  </si>
  <si>
    <t>950</t>
  </si>
  <si>
    <t>Расходы на обеспечение группы кратковременного содержания</t>
  </si>
  <si>
    <t>4219959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</si>
  <si>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</si>
  <si>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</si>
  <si>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4219970</t>
  </si>
  <si>
    <t>Расходы за счетсубсидии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</si>
  <si>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4219988</t>
  </si>
  <si>
    <t>Обеспечение деятельности школ-детских садов, школ начальных, неполных средсних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</si>
  <si>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</si>
  <si>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</si>
  <si>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4239900</t>
  </si>
  <si>
    <t>4239911</t>
  </si>
  <si>
    <t>Содержание и обеспечение деятельности учреждений по внешкольной работе с детьми за счет средств местного бюджета</t>
  </si>
  <si>
    <t>4239970</t>
  </si>
  <si>
    <t>4240000</t>
  </si>
  <si>
    <t>Детские дома</t>
  </si>
  <si>
    <t>4249900</t>
  </si>
  <si>
    <t>4249970</t>
  </si>
  <si>
    <t>Расходы на выплату  библиот.работникам муниц.учрежд.лечебного пособия и ежемес.надб.к зараб.плате за выслугу лет за счет субсидии из обл.бюджета</t>
  </si>
  <si>
    <t>4249975</t>
  </si>
  <si>
    <t xml:space="preserve">            В 2011 году муниципальные внутренние  заимствования не планируются.</t>
  </si>
  <si>
    <t>Расходы за счет субвенции из областного бюджета на содержание и обеспечение деятельности  детских домов</t>
  </si>
  <si>
    <t>4330000</t>
  </si>
  <si>
    <t>Специальные (коррекционные) учреждения</t>
  </si>
  <si>
    <t>4339900</t>
  </si>
  <si>
    <t>4339970</t>
  </si>
  <si>
    <t>4339982</t>
  </si>
  <si>
    <t>Расходы за счет субвенции из областного бюджета на организацию предоставления дошкольного и общего образования по осн.образ.программам в муниц.спец.(коррекционных) образ. учрежд. для обучающихся, воспитанников с отклонениями в развитии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</si>
  <si>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</si>
  <si>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</si>
  <si>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</si>
  <si>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</si>
  <si>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</si>
  <si>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Ежемесячное денежное вознаграждение за классное руководство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</si>
  <si>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</si>
  <si>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</si>
  <si>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</si>
  <si>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4529911</t>
  </si>
  <si>
    <t>Содержание  и обеспечение деятельности учебно-методических кабинетов, централизованных бухгалтерий, групп хозяйственного обслуживания, межшкольных учебно-производственных комбинатов за счет средств местного бюджета</t>
  </si>
  <si>
    <t>0707</t>
  </si>
  <si>
    <t>Молодежная политика и оздоровление детей</t>
  </si>
  <si>
    <t>7950008</t>
  </si>
  <si>
    <t>447</t>
  </si>
  <si>
    <t>Проведение оздоровительных и других мероприятий для детей и молодежи</t>
  </si>
  <si>
    <t>0709</t>
  </si>
  <si>
    <t>Другие вопросы в области образования</t>
  </si>
  <si>
    <t>4360000</t>
  </si>
  <si>
    <t>Мероприятия в области образования</t>
  </si>
  <si>
    <t>4360900</t>
  </si>
  <si>
    <t>Проведение мероприятий для детей и молодежи</t>
  </si>
  <si>
    <t>4529908</t>
  </si>
  <si>
    <t>Расходы на решение вопросов местного значения в сфере образования за счет субсидии из областного  бюджета</t>
  </si>
  <si>
    <t>917</t>
  </si>
  <si>
    <t>Расходы на решение вопросв местного значения в сфере образования</t>
  </si>
  <si>
    <t>7950010</t>
  </si>
  <si>
    <t>7950020</t>
  </si>
  <si>
    <t>7950060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</si>
  <si>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</si>
  <si>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</si>
  <si>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</si>
  <si>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</si>
  <si>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</si>
  <si>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</si>
  <si>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</si>
  <si>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4409901</t>
  </si>
  <si>
    <t>Содержание и обеспечение деятельности централизованной клубной системы за счет средств местного бюджета</t>
  </si>
  <si>
    <t>4410000</t>
  </si>
  <si>
    <t>Музеи и постоянные выставки</t>
  </si>
  <si>
    <t>4419900</t>
  </si>
  <si>
    <t>4419901</t>
  </si>
  <si>
    <t>Содержание и обеспечение деятельности музея за счет средст местного бюджета</t>
  </si>
  <si>
    <t>4420000</t>
  </si>
  <si>
    <t>Библиотеки</t>
  </si>
  <si>
    <t>4429900</t>
  </si>
  <si>
    <t>4429901</t>
  </si>
  <si>
    <t>Содержание и обеспечение деятельности централизованной библиотечной системы за счет средст местного бюджета</t>
  </si>
  <si>
    <t>4429970</t>
  </si>
  <si>
    <t>4500000</t>
  </si>
  <si>
    <t>Мероприятия в сфере культуры, кинематографии, средств массовой информации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</si>
  <si>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</si>
  <si>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</si>
  <si>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7950005</t>
  </si>
  <si>
    <t>Ведомственная целевая программа "Поддержка и развитие культуры в Усть-Катавском городском округе"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</si>
  <si>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</si>
  <si>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</si>
  <si>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</si>
  <si>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4820000</t>
  </si>
  <si>
    <t>Центры спортивной подготовки (сборные команды)</t>
  </si>
  <si>
    <t>4829900</t>
  </si>
  <si>
    <t>4829901</t>
  </si>
  <si>
    <t>Содержание и обеспечение деятельности спортивно-оздоровительного комплекса за счет средств местного бюджета</t>
  </si>
  <si>
    <t>Другие вопросы в области здравоохранения, физической культуры и спорта</t>
  </si>
  <si>
    <t>7950003</t>
  </si>
  <si>
    <t>Муниципальная  целевая  программа  "Вакцинопрофилактика"</t>
  </si>
  <si>
    <t>079</t>
  </si>
  <si>
    <t>Мероприятия в области здравоохранения, спорта и физической культуры, туризма</t>
  </si>
  <si>
    <t>7950006</t>
  </si>
  <si>
    <t>7950030</t>
  </si>
  <si>
    <t>7950080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</si>
  <si>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</si>
  <si>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</si>
  <si>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</si>
  <si>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</si>
  <si>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</si>
  <si>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</si>
  <si>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5089980</t>
  </si>
  <si>
    <t>Расходы за 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</si>
  <si>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</si>
  <si>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</si>
  <si>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5050000</t>
  </si>
  <si>
    <t>Социальная помощь</t>
  </si>
  <si>
    <t>5052200</t>
  </si>
  <si>
    <t>Федеральный закон от 12 января 1996 года № 8-ФЗ "О погребении и похоронном деле"</t>
  </si>
  <si>
    <t>5052205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</si>
  <si>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</si>
  <si>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5052900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</si>
  <si>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</si>
  <si>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</si>
  <si>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</si>
  <si>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Мероприятия в области социальной политики</t>
  </si>
  <si>
    <t>5053331</t>
  </si>
  <si>
    <t>Расходы за счет субвенции из областного бюджета на ежеквартальные денежные выплаты на оплату проезда (Закон Челябинской области "Ветеран 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</si>
  <si>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</si>
  <si>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 труда Челябинской области"</t>
  </si>
  <si>
    <t>5053341</t>
  </si>
  <si>
    <t>Расходы за счет субвенции из областного бюджета на обеспечение дополнительных  мер социальной поддержки многодетных семей (Закон Челябинской области "О статусе и дополнительных мерах социальной поддержки многодетной семьи в Челябинской области")</t>
  </si>
  <si>
    <t>5053353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</si>
  <si>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</si>
  <si>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5053372</t>
  </si>
  <si>
    <t>Расходы за счет субвенции из областного бюджета на выплату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</si>
  <si>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</si>
  <si>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</si>
  <si>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</si>
  <si>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</si>
  <si>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</si>
  <si>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</si>
  <si>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</si>
  <si>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</si>
  <si>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</si>
  <si>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</si>
  <si>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</si>
  <si>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</si>
  <si>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</si>
  <si>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</si>
  <si>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оплату проезда "Закон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</si>
  <si>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</si>
  <si>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</si>
  <si>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</si>
  <si>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Челяб.обл. "О мерах социальной поддержки  жертв политических репрессий в Челяб.обл."</t>
  </si>
  <si>
    <t>5055534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</si>
  <si>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</si>
  <si>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7951017</t>
  </si>
  <si>
    <t>068</t>
  </si>
  <si>
    <t>7951018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</si>
  <si>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</si>
  <si>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</si>
  <si>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</si>
  <si>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</si>
  <si>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</si>
  <si>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оброазовательных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</si>
  <si>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</si>
  <si>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</si>
  <si>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</si>
  <si>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</si>
  <si>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</si>
  <si>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Выплата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</si>
  <si>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5201312</t>
  </si>
  <si>
    <t>Оплата труда приемного родителя</t>
  </si>
  <si>
    <t>5201320</t>
  </si>
  <si>
    <t>0304</t>
  </si>
  <si>
    <t>Органы юстиции</t>
  </si>
  <si>
    <t>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</si>
  <si>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</si>
  <si>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</si>
  <si>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</si>
  <si>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на обеспечение деятельности по предоставлению субсидий гражданам, имеющим право на их получение в соответствии с жилищным законодательством</t>
  </si>
  <si>
    <t>0020446</t>
  </si>
  <si>
    <t>Организация работы органов социальной защиты населения муниципальных образований</t>
  </si>
  <si>
    <t>0020474</t>
  </si>
  <si>
    <t>Организация и осуществление деятельности по опеке и попечительству</t>
  </si>
  <si>
    <t>7950100</t>
  </si>
  <si>
    <t>7950110</t>
  </si>
  <si>
    <t>тыс.руб.</t>
  </si>
  <si>
    <t>Сумма</t>
  </si>
  <si>
    <t>Наименование КВСР</t>
  </si>
  <si>
    <t>КВСР</t>
  </si>
  <si>
    <t>Отдел внутренних дел по Усть-Катавскому городскому округу</t>
  </si>
  <si>
    <t>188</t>
  </si>
  <si>
    <t>Финансовое управление Усть-Катавского городского округа</t>
  </si>
  <si>
    <t>417</t>
  </si>
  <si>
    <t>Управление по культуре, спорту и молодежной политике администрации Усть-Катавского городского округа</t>
  </si>
  <si>
    <t>419</t>
  </si>
  <si>
    <t>420</t>
  </si>
  <si>
    <t>Функциональный орган администрации Усть-Катавского городского округа "Управление экономических, имущественных и земельных отношений"</t>
  </si>
  <si>
    <t>421</t>
  </si>
  <si>
    <t>Функциональный орган администрации Усть-Катавского городского округа "Управление социальной защиты населения"</t>
  </si>
  <si>
    <t>422</t>
  </si>
  <si>
    <t>Контрольно-счетная комиссия</t>
  </si>
  <si>
    <t>Функциональный орган администрации Усть-Катавского городского округа "Управление инфраструктуры и строительства"</t>
  </si>
  <si>
    <t>426</t>
  </si>
  <si>
    <t>Собрание депутатов Усть-Катавского городского округа</t>
  </si>
  <si>
    <t>427</t>
  </si>
  <si>
    <t>Администрация Усть-Катавского городского округа</t>
  </si>
  <si>
    <t>428</t>
  </si>
  <si>
    <t>Приложение 3</t>
  </si>
  <si>
    <t xml:space="preserve">к Решению Собрания депутатов </t>
  </si>
  <si>
    <t>Усть-Катавского городского округа</t>
  </si>
  <si>
    <t xml:space="preserve">«О бюджете Усть-Катавского </t>
  </si>
  <si>
    <t>Приложение 4</t>
  </si>
  <si>
    <t>Ведомственная структура расходов</t>
  </si>
  <si>
    <t>Приложение 5</t>
  </si>
  <si>
    <t>ИСТОЧНИКИ</t>
  </si>
  <si>
    <t xml:space="preserve">финансирования дефицита  бюджета </t>
  </si>
  <si>
    <t>(тыс.руб.)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</si>
  <si>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</si>
  <si>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</si>
  <si>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 xml:space="preserve">Сумма 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</si>
  <si>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</si>
  <si>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</si>
  <si>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</si>
  <si>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</si>
  <si>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</si>
  <si>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</si>
  <si>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</si>
  <si>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</si>
  <si>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</si>
  <si>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</si>
  <si>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городских округов  </t>
  </si>
  <si>
    <t>000 01 05 02 01 04 0000 610</t>
  </si>
  <si>
    <t>Осуществление полномочий по подготовке проведения статистических переписей</t>
  </si>
  <si>
    <t>0014300</t>
  </si>
  <si>
    <t>Расходы за счет субвенции из областного бюджета на ежемнсячную денежную выплату на оплату жилья и коммунальных услуг и единовременную денежную выплату на цели отопления (Закон Челябинской области "О дополнительных мерах социальной защиты ветеранов в Челябинской области"</t>
  </si>
  <si>
    <t>Расходы за счет субвенции из областного бюджета на другие меры социальной защиты ветеранов в Челябинской области"</t>
  </si>
  <si>
    <t>5050211</t>
  </si>
  <si>
    <t>5050212</t>
  </si>
  <si>
    <t>5053333</t>
  </si>
  <si>
    <t>Закон ЧО "О звании "Ветеран труда ЧО"(ежемес.денеж.выплата на оплату жилья и коммун.услуг и единовр.денеж.выплата на цели отопления)</t>
  </si>
  <si>
    <t>5055525</t>
  </si>
  <si>
    <t>Закон Челябинской области "О мерах соц.поддержки ветеранов в Челябинской области"(Ежемесячная денежная выплата на оплату жилья и коммун.услуг и единовр.денеж.выплата на цели отопления)</t>
  </si>
  <si>
    <t>5055535</t>
  </si>
  <si>
    <t>Закон Челябинской области "О мерах соц.поддержки жертв политических репрессий в Челябинской области" (ежемес.денеж.выплата на оплату жилья и коммун. услуг единоврем.денеж.выплата на цели отопления)</t>
  </si>
  <si>
    <t>городского округа на 2011 год"</t>
  </si>
  <si>
    <t>от                            № ______</t>
  </si>
  <si>
    <t xml:space="preserve">Распределение бюджетных ассигнований на 2011 год </t>
  </si>
  <si>
    <t>0111</t>
  </si>
  <si>
    <t>0804</t>
  </si>
  <si>
    <t>0113</t>
  </si>
  <si>
    <t>0909</t>
  </si>
  <si>
    <t>1100</t>
  </si>
  <si>
    <t>Массовый спорт</t>
  </si>
  <si>
    <t>ФИЗИЧЕСКОЕ КУЛЬТУРА И СПОРТ</t>
  </si>
  <si>
    <t>1105</t>
  </si>
  <si>
    <t>Другие вопросы в области физической культуры и спорта</t>
  </si>
  <si>
    <t>Уплата налога на имущество организаций, земельного и транспортного налогов</t>
  </si>
  <si>
    <t>4828900</t>
  </si>
  <si>
    <t>ЗДРАВООХРАНЕНИЕ</t>
  </si>
  <si>
    <t>Другие вопросы в области здравоохранения</t>
  </si>
  <si>
    <t>4528900</t>
  </si>
  <si>
    <t>4408900</t>
  </si>
  <si>
    <t>4418900</t>
  </si>
  <si>
    <t>4428900</t>
  </si>
  <si>
    <t>4329900</t>
  </si>
  <si>
    <t>4328900</t>
  </si>
  <si>
    <t>4320000</t>
  </si>
  <si>
    <t>Мероприятия по проведению оздоровительной кампании детей</t>
  </si>
  <si>
    <t>4238900</t>
  </si>
  <si>
    <t>4218900</t>
  </si>
  <si>
    <t>Расходы за счет 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</si>
  <si>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4208900</t>
  </si>
  <si>
    <t>0028900</t>
  </si>
  <si>
    <t>Обеспечение мероприятий по капитальному ремонту многоквартирных домов</t>
  </si>
  <si>
    <t>0980201</t>
  </si>
  <si>
    <t>МЦП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2011-2013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</si>
</sst>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0"/>
    <numFmt numFmtId="173" formatCode="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8"/>
      <name val="Arial"/>
      <family val="0"/>
    </font>
    <font>
      <b/>
      <i/>
      <sz val="13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65" fontId="9" fillId="2" borderId="5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righ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65" fontId="9" fillId="2" borderId="12" xfId="0" applyNumberFormat="1" applyFont="1" applyFill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ill="1" applyBorder="1" applyAlignment="1">
      <alignment/>
    </xf>
    <xf numFmtId="49" fontId="8" fillId="0" borderId="14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165" fontId="8" fillId="0" borderId="13" xfId="0" applyNumberFormat="1" applyFont="1" applyBorder="1" applyAlignment="1">
      <alignment horizontal="right" vertical="center" wrapText="1"/>
    </xf>
    <xf numFmtId="165" fontId="9" fillId="0" borderId="17" xfId="0" applyNumberFormat="1" applyFont="1" applyBorder="1" applyAlignment="1">
      <alignment horizontal="right" vertical="center" wrapText="1"/>
    </xf>
    <xf numFmtId="165" fontId="9" fillId="2" borderId="18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8" fillId="0" borderId="1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4" fontId="4" fillId="0" borderId="0" xfId="0" applyNumberFormat="1" applyFont="1" applyAlignment="1">
      <alignment/>
    </xf>
    <xf numFmtId="49" fontId="9" fillId="0" borderId="3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9" fontId="0" fillId="0" borderId="0" xfId="19" applyAlignment="1">
      <alignment/>
    </xf>
    <xf numFmtId="49" fontId="10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165" fontId="10" fillId="0" borderId="4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165" fontId="15" fillId="0" borderId="0" xfId="0" applyNumberFormat="1" applyFont="1" applyAlignment="1">
      <alignment/>
    </xf>
    <xf numFmtId="165" fontId="9" fillId="0" borderId="4" xfId="0" applyNumberFormat="1" applyFont="1" applyFill="1" applyBorder="1" applyAlignment="1">
      <alignment horizontal="right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65" fontId="9" fillId="0" borderId="13" xfId="0" applyNumberFormat="1" applyFont="1" applyBorder="1" applyAlignment="1">
      <alignment horizontal="righ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Alignment="1">
      <alignment vertical="top" wrapText="1"/>
    </xf>
    <xf numFmtId="0" fontId="7" fillId="3" borderId="0" xfId="0" applyFont="1" applyFill="1" applyAlignment="1">
      <alignment/>
    </xf>
    <xf numFmtId="49" fontId="7" fillId="3" borderId="3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right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49" fontId="10" fillId="0" borderId="21" xfId="0" applyNumberFormat="1" applyFont="1" applyBorder="1" applyAlignment="1">
      <alignment horizontal="left" vertical="center" wrapText="1"/>
    </xf>
    <xf numFmtId="0" fontId="8" fillId="3" borderId="4" xfId="0" applyFont="1" applyFill="1" applyBorder="1" applyAlignment="1">
      <alignment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10" fillId="0" borderId="4" xfId="0" applyNumberFormat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0" fontId="10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64" fontId="7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165" fontId="8" fillId="0" borderId="13" xfId="0" applyNumberFormat="1" applyFont="1" applyFill="1" applyBorder="1" applyAlignment="1">
      <alignment horizontal="right" vertical="center" wrapText="1"/>
    </xf>
    <xf numFmtId="165" fontId="8" fillId="0" borderId="2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165" fontId="7" fillId="0" borderId="22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7" fillId="0" borderId="23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/>
    </xf>
    <xf numFmtId="165" fontId="1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en\My-doc$\fin38u1\&#1052;&#1086;&#1080;%20&#1076;&#1086;&#1082;&#1091;&#1084;&#1077;&#1085;&#1090;&#1099;\&#1041;&#1070;&#1044;&#1046;&#1045;&#1058;%202011\&#1060;&#1048;&#1053;.&#1055;&#1054;&#1052;&#1054;&#1065;&#1068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1">
        <row r="8">
          <cell r="D8">
            <v>6292.8</v>
          </cell>
        </row>
        <row r="11">
          <cell r="D11">
            <v>2012.6</v>
          </cell>
        </row>
        <row r="12">
          <cell r="D12">
            <v>29.9</v>
          </cell>
        </row>
        <row r="13">
          <cell r="D13">
            <v>6139.8</v>
          </cell>
        </row>
        <row r="14">
          <cell r="D14">
            <v>716</v>
          </cell>
        </row>
        <row r="15">
          <cell r="D15">
            <v>71</v>
          </cell>
        </row>
        <row r="22">
          <cell r="D22">
            <v>10.2</v>
          </cell>
        </row>
        <row r="23">
          <cell r="D23">
            <v>234.7</v>
          </cell>
        </row>
        <row r="24">
          <cell r="D24">
            <v>938.3</v>
          </cell>
        </row>
        <row r="26">
          <cell r="D26">
            <v>868.1</v>
          </cell>
        </row>
        <row r="27">
          <cell r="D27">
            <v>1818.4</v>
          </cell>
        </row>
        <row r="28">
          <cell r="D28">
            <v>244.4</v>
          </cell>
        </row>
        <row r="29">
          <cell r="D29">
            <v>1216.7</v>
          </cell>
        </row>
        <row r="31">
          <cell r="D31">
            <v>11127.6</v>
          </cell>
        </row>
        <row r="32">
          <cell r="D32">
            <v>6050.6</v>
          </cell>
        </row>
        <row r="33">
          <cell r="D33">
            <v>1953.9</v>
          </cell>
        </row>
        <row r="34">
          <cell r="D34">
            <v>8945.2</v>
          </cell>
        </row>
        <row r="35">
          <cell r="D35">
            <v>294.9</v>
          </cell>
        </row>
        <row r="36">
          <cell r="D36">
            <v>1071.2</v>
          </cell>
        </row>
        <row r="37">
          <cell r="D37">
            <v>9681.9</v>
          </cell>
        </row>
        <row r="41">
          <cell r="D41">
            <v>2423.5</v>
          </cell>
        </row>
        <row r="42">
          <cell r="D42">
            <v>2640</v>
          </cell>
        </row>
        <row r="44">
          <cell r="D44">
            <v>23824.3</v>
          </cell>
        </row>
        <row r="46">
          <cell r="D46">
            <v>22417.7</v>
          </cell>
        </row>
        <row r="47">
          <cell r="D47">
            <v>911.9</v>
          </cell>
        </row>
        <row r="48">
          <cell r="D48">
            <v>2427</v>
          </cell>
        </row>
        <row r="50">
          <cell r="D50">
            <v>670.1</v>
          </cell>
        </row>
        <row r="51">
          <cell r="D51">
            <v>13.3</v>
          </cell>
        </row>
        <row r="52">
          <cell r="D52">
            <v>1383.7</v>
          </cell>
        </row>
        <row r="53">
          <cell r="D53">
            <v>86.1</v>
          </cell>
        </row>
        <row r="54">
          <cell r="D54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F435"/>
  <sheetViews>
    <sheetView showGridLines="0" zoomScale="75" zoomScaleNormal="75" zoomScaleSheetLayoutView="100" workbookViewId="0" topLeftCell="A410">
      <selection activeCell="A428" sqref="A428"/>
    </sheetView>
  </sheetViews>
  <sheetFormatPr defaultColWidth="9.140625" defaultRowHeight="12.75" customHeight="1" outlineLevelRow="5"/>
  <cols>
    <col min="1" max="1" width="84.421875" style="139" customWidth="1"/>
    <col min="2" max="2" width="7.421875" style="139" customWidth="1"/>
    <col min="3" max="3" width="11.140625" style="139" customWidth="1"/>
    <col min="4" max="4" width="6.00390625" style="139" customWidth="1"/>
    <col min="5" max="5" width="15.57421875" style="139" customWidth="1"/>
    <col min="6" max="6" width="9.140625" style="132" customWidth="1"/>
  </cols>
  <sheetData>
    <row r="1" spans="1:5" ht="12.75" customHeight="1">
      <c r="A1" s="167" t="s">
        <v>446</v>
      </c>
      <c r="B1" s="167"/>
      <c r="C1" s="167"/>
      <c r="D1" s="167"/>
      <c r="E1" s="167"/>
    </row>
    <row r="2" spans="1:5" ht="12.75" customHeight="1">
      <c r="A2" s="167" t="s">
        <v>447</v>
      </c>
      <c r="B2" s="167"/>
      <c r="C2" s="167"/>
      <c r="D2" s="167"/>
      <c r="E2" s="167"/>
    </row>
    <row r="3" spans="1:5" ht="12.75" customHeight="1">
      <c r="A3" s="167" t="s">
        <v>448</v>
      </c>
      <c r="B3" s="167"/>
      <c r="C3" s="167"/>
      <c r="D3" s="167"/>
      <c r="E3" s="167"/>
    </row>
    <row r="4" spans="1:5" ht="12.75" customHeight="1">
      <c r="A4" s="167" t="s">
        <v>449</v>
      </c>
      <c r="B4" s="167"/>
      <c r="C4" s="167"/>
      <c r="D4" s="167"/>
      <c r="E4" s="167"/>
    </row>
    <row r="5" spans="1:5" ht="12.75" customHeight="1">
      <c r="A5" s="167" t="s">
        <v>483</v>
      </c>
      <c r="B5" s="167"/>
      <c r="C5" s="167"/>
      <c r="D5" s="167"/>
      <c r="E5" s="167"/>
    </row>
    <row r="6" spans="1:5" ht="12.75" customHeight="1">
      <c r="A6" s="167" t="s">
        <v>484</v>
      </c>
      <c r="B6" s="167"/>
      <c r="C6" s="167"/>
      <c r="D6" s="167"/>
      <c r="E6" s="167"/>
    </row>
    <row r="7" spans="1:5" ht="12.75" customHeight="1">
      <c r="A7" s="5"/>
      <c r="B7" s="5"/>
      <c r="C7" s="5"/>
      <c r="D7" s="5"/>
      <c r="E7" s="5"/>
    </row>
    <row r="8" spans="1:5" ht="24" customHeight="1">
      <c r="A8" s="171" t="s">
        <v>485</v>
      </c>
      <c r="B8" s="171"/>
      <c r="C8" s="171"/>
      <c r="D8" s="171"/>
      <c r="E8" s="171"/>
    </row>
    <row r="9" spans="1:5" ht="15" customHeight="1">
      <c r="A9" s="172" t="s">
        <v>29</v>
      </c>
      <c r="B9" s="172"/>
      <c r="C9" s="172"/>
      <c r="D9" s="172"/>
      <c r="E9" s="172"/>
    </row>
    <row r="10" spans="1:5" ht="12.75" customHeight="1">
      <c r="A10" s="102"/>
      <c r="B10" s="102"/>
      <c r="C10" s="102"/>
      <c r="D10" s="102"/>
      <c r="E10" s="102"/>
    </row>
    <row r="11" spans="1:5" ht="12.75" customHeight="1">
      <c r="A11" s="21"/>
      <c r="B11" s="21"/>
      <c r="C11" s="21"/>
      <c r="D11" s="21"/>
      <c r="E11" s="21"/>
    </row>
    <row r="12" spans="2:5" ht="16.5">
      <c r="B12" s="173" t="s">
        <v>424</v>
      </c>
      <c r="C12" s="173"/>
      <c r="D12" s="173"/>
      <c r="E12" s="173"/>
    </row>
    <row r="13" spans="1:5" ht="33">
      <c r="A13" s="80" t="s">
        <v>66</v>
      </c>
      <c r="B13" s="80" t="s">
        <v>65</v>
      </c>
      <c r="C13" s="80" t="s">
        <v>67</v>
      </c>
      <c r="D13" s="80" t="s">
        <v>68</v>
      </c>
      <c r="E13" s="80" t="s">
        <v>425</v>
      </c>
    </row>
    <row r="14" spans="1:5" ht="16.5">
      <c r="A14" s="101" t="s">
        <v>70</v>
      </c>
      <c r="B14" s="80" t="s">
        <v>69</v>
      </c>
      <c r="C14" s="80" t="s">
        <v>64</v>
      </c>
      <c r="D14" s="80" t="s">
        <v>64</v>
      </c>
      <c r="E14" s="99">
        <f>SUM(E15+E19+E28+E39+E52+E56)</f>
        <v>41060.8</v>
      </c>
    </row>
    <row r="15" spans="1:5" ht="33" outlineLevel="1">
      <c r="A15" s="101" t="s">
        <v>72</v>
      </c>
      <c r="B15" s="80" t="s">
        <v>71</v>
      </c>
      <c r="C15" s="80" t="s">
        <v>64</v>
      </c>
      <c r="D15" s="80" t="s">
        <v>64</v>
      </c>
      <c r="E15" s="99">
        <f>SUM(E18)</f>
        <v>944.4</v>
      </c>
    </row>
    <row r="16" spans="1:5" ht="49.5" outlineLevel="2">
      <c r="A16" s="101" t="s">
        <v>74</v>
      </c>
      <c r="B16" s="80" t="s">
        <v>71</v>
      </c>
      <c r="C16" s="80" t="s">
        <v>73</v>
      </c>
      <c r="D16" s="80" t="s">
        <v>64</v>
      </c>
      <c r="E16" s="99">
        <f>SUM(E18)</f>
        <v>944.4</v>
      </c>
    </row>
    <row r="17" spans="1:5" ht="16.5" outlineLevel="3">
      <c r="A17" s="101" t="s">
        <v>76</v>
      </c>
      <c r="B17" s="80" t="s">
        <v>71</v>
      </c>
      <c r="C17" s="80" t="s">
        <v>75</v>
      </c>
      <c r="D17" s="80" t="s">
        <v>64</v>
      </c>
      <c r="E17" s="99">
        <f>SUM(E18)</f>
        <v>944.4</v>
      </c>
    </row>
    <row r="18" spans="1:5" ht="16.5" outlineLevel="5">
      <c r="A18" s="98" t="s">
        <v>78</v>
      </c>
      <c r="B18" s="26" t="s">
        <v>71</v>
      </c>
      <c r="C18" s="26" t="s">
        <v>75</v>
      </c>
      <c r="D18" s="26" t="s">
        <v>77</v>
      </c>
      <c r="E18" s="100">
        <v>944.4</v>
      </c>
    </row>
    <row r="19" spans="1:5" ht="49.5" outlineLevel="1">
      <c r="A19" s="101" t="s">
        <v>80</v>
      </c>
      <c r="B19" s="80" t="s">
        <v>79</v>
      </c>
      <c r="C19" s="80" t="s">
        <v>64</v>
      </c>
      <c r="D19" s="80" t="s">
        <v>64</v>
      </c>
      <c r="E19" s="99">
        <f>SUM(E20)</f>
        <v>3185</v>
      </c>
    </row>
    <row r="20" spans="1:5" ht="49.5" outlineLevel="2">
      <c r="A20" s="101" t="s">
        <v>74</v>
      </c>
      <c r="B20" s="80" t="s">
        <v>79</v>
      </c>
      <c r="C20" s="80" t="s">
        <v>73</v>
      </c>
      <c r="D20" s="80" t="s">
        <v>64</v>
      </c>
      <c r="E20" s="99">
        <f>SUM(E21+E24+E26)</f>
        <v>3185</v>
      </c>
    </row>
    <row r="21" spans="1:5" ht="16.5" outlineLevel="3">
      <c r="A21" s="101" t="s">
        <v>82</v>
      </c>
      <c r="B21" s="80" t="s">
        <v>79</v>
      </c>
      <c r="C21" s="80" t="s">
        <v>81</v>
      </c>
      <c r="D21" s="80" t="s">
        <v>64</v>
      </c>
      <c r="E21" s="99">
        <f>SUM(E23)</f>
        <v>2459.6</v>
      </c>
    </row>
    <row r="22" spans="1:5" ht="33" outlineLevel="4">
      <c r="A22" s="101" t="s">
        <v>84</v>
      </c>
      <c r="B22" s="80" t="s">
        <v>79</v>
      </c>
      <c r="C22" s="80" t="s">
        <v>83</v>
      </c>
      <c r="D22" s="80" t="s">
        <v>64</v>
      </c>
      <c r="E22" s="99">
        <f>SUM(E23)</f>
        <v>2459.6</v>
      </c>
    </row>
    <row r="23" spans="1:5" ht="16.5" outlineLevel="5">
      <c r="A23" s="98" t="s">
        <v>78</v>
      </c>
      <c r="B23" s="26" t="s">
        <v>79</v>
      </c>
      <c r="C23" s="26" t="s">
        <v>83</v>
      </c>
      <c r="D23" s="26" t="s">
        <v>77</v>
      </c>
      <c r="E23" s="100">
        <v>2459.6</v>
      </c>
    </row>
    <row r="24" spans="1:5" ht="16.5" outlineLevel="3">
      <c r="A24" s="101" t="s">
        <v>86</v>
      </c>
      <c r="B24" s="80" t="s">
        <v>79</v>
      </c>
      <c r="C24" s="80" t="s">
        <v>85</v>
      </c>
      <c r="D24" s="80" t="s">
        <v>64</v>
      </c>
      <c r="E24" s="99">
        <f>SUM(E25)</f>
        <v>724.1</v>
      </c>
    </row>
    <row r="25" spans="1:5" ht="16.5" outlineLevel="5">
      <c r="A25" s="98" t="s">
        <v>78</v>
      </c>
      <c r="B25" s="26" t="s">
        <v>79</v>
      </c>
      <c r="C25" s="26" t="s">
        <v>85</v>
      </c>
      <c r="D25" s="26" t="s">
        <v>77</v>
      </c>
      <c r="E25" s="100">
        <v>724.1</v>
      </c>
    </row>
    <row r="26" spans="1:6" s="3" customFormat="1" ht="16.5" outlineLevel="4">
      <c r="A26" s="144" t="s">
        <v>495</v>
      </c>
      <c r="B26" s="80" t="s">
        <v>79</v>
      </c>
      <c r="C26" s="80" t="s">
        <v>511</v>
      </c>
      <c r="D26" s="80" t="s">
        <v>64</v>
      </c>
      <c r="E26" s="99">
        <f>SUM(E27)</f>
        <v>1.3000000000000003</v>
      </c>
      <c r="F26" s="153"/>
    </row>
    <row r="27" spans="1:5" ht="16.5" outlineLevel="5">
      <c r="A27" s="98" t="s">
        <v>78</v>
      </c>
      <c r="B27" s="26" t="s">
        <v>79</v>
      </c>
      <c r="C27" s="26" t="s">
        <v>511</v>
      </c>
      <c r="D27" s="26" t="s">
        <v>77</v>
      </c>
      <c r="E27" s="100">
        <f>SUM(2.7-1.4)</f>
        <v>1.3000000000000003</v>
      </c>
    </row>
    <row r="28" spans="1:5" ht="49.5" outlineLevel="1">
      <c r="A28" s="101" t="s">
        <v>88</v>
      </c>
      <c r="B28" s="80" t="s">
        <v>87</v>
      </c>
      <c r="C28" s="80" t="s">
        <v>64</v>
      </c>
      <c r="D28" s="80" t="s">
        <v>64</v>
      </c>
      <c r="E28" s="99">
        <f>SUM(E29)</f>
        <v>21348</v>
      </c>
    </row>
    <row r="29" spans="1:5" ht="49.5" outlineLevel="2">
      <c r="A29" s="101" t="s">
        <v>74</v>
      </c>
      <c r="B29" s="80" t="s">
        <v>87</v>
      </c>
      <c r="C29" s="80" t="s">
        <v>73</v>
      </c>
      <c r="D29" s="80" t="s">
        <v>64</v>
      </c>
      <c r="E29" s="99">
        <f>SUM(E30+E37)</f>
        <v>21348</v>
      </c>
    </row>
    <row r="30" spans="1:5" ht="16.5" outlineLevel="3">
      <c r="A30" s="101" t="s">
        <v>82</v>
      </c>
      <c r="B30" s="80" t="s">
        <v>87</v>
      </c>
      <c r="C30" s="80" t="s">
        <v>81</v>
      </c>
      <c r="D30" s="80" t="s">
        <v>64</v>
      </c>
      <c r="E30" s="99">
        <f>SUM(E31+E33+E35)</f>
        <v>21162.9</v>
      </c>
    </row>
    <row r="31" spans="1:5" ht="33" outlineLevel="4">
      <c r="A31" s="101" t="s">
        <v>84</v>
      </c>
      <c r="B31" s="80" t="s">
        <v>87</v>
      </c>
      <c r="C31" s="80" t="s">
        <v>83</v>
      </c>
      <c r="D31" s="80" t="s">
        <v>64</v>
      </c>
      <c r="E31" s="99">
        <f>SUM(E32)</f>
        <v>20918</v>
      </c>
    </row>
    <row r="32" spans="1:5" ht="16.5" outlineLevel="5">
      <c r="A32" s="98" t="s">
        <v>78</v>
      </c>
      <c r="B32" s="26" t="s">
        <v>87</v>
      </c>
      <c r="C32" s="26" t="s">
        <v>83</v>
      </c>
      <c r="D32" s="26" t="s">
        <v>77</v>
      </c>
      <c r="E32" s="100">
        <f>SUM(21228.6-310.6)</f>
        <v>20918</v>
      </c>
    </row>
    <row r="33" spans="1:5" ht="33" outlineLevel="4">
      <c r="A33" s="101" t="s">
        <v>90</v>
      </c>
      <c r="B33" s="80" t="s">
        <v>87</v>
      </c>
      <c r="C33" s="80" t="s">
        <v>89</v>
      </c>
      <c r="D33" s="80" t="s">
        <v>64</v>
      </c>
      <c r="E33" s="99">
        <f>SUM(E34)</f>
        <v>234.7</v>
      </c>
    </row>
    <row r="34" spans="1:5" ht="16.5" outlineLevel="5">
      <c r="A34" s="98" t="s">
        <v>78</v>
      </c>
      <c r="B34" s="26" t="s">
        <v>87</v>
      </c>
      <c r="C34" s="26" t="s">
        <v>89</v>
      </c>
      <c r="D34" s="26" t="s">
        <v>77</v>
      </c>
      <c r="E34" s="100">
        <f>SUM('[1]Лист1'!$D$23)</f>
        <v>234.7</v>
      </c>
    </row>
    <row r="35" spans="1:5" ht="49.5" outlineLevel="4">
      <c r="A35" s="101" t="s">
        <v>92</v>
      </c>
      <c r="B35" s="80" t="s">
        <v>87</v>
      </c>
      <c r="C35" s="80" t="s">
        <v>91</v>
      </c>
      <c r="D35" s="80" t="s">
        <v>64</v>
      </c>
      <c r="E35" s="99">
        <f>SUM(E36)</f>
        <v>10.2</v>
      </c>
    </row>
    <row r="36" spans="1:5" ht="16.5" outlineLevel="5">
      <c r="A36" s="98" t="s">
        <v>78</v>
      </c>
      <c r="B36" s="26" t="s">
        <v>87</v>
      </c>
      <c r="C36" s="26" t="s">
        <v>91</v>
      </c>
      <c r="D36" s="26" t="s">
        <v>77</v>
      </c>
      <c r="E36" s="100">
        <f>SUM('[1]Лист1'!$D$22)</f>
        <v>10.2</v>
      </c>
    </row>
    <row r="37" spans="1:6" s="3" customFormat="1" ht="16.5" outlineLevel="4">
      <c r="A37" s="144" t="s">
        <v>495</v>
      </c>
      <c r="B37" s="80" t="s">
        <v>87</v>
      </c>
      <c r="C37" s="80" t="s">
        <v>511</v>
      </c>
      <c r="D37" s="80" t="s">
        <v>64</v>
      </c>
      <c r="E37" s="99">
        <f>SUM(E38)</f>
        <v>185.10000000000002</v>
      </c>
      <c r="F37" s="153"/>
    </row>
    <row r="38" spans="1:5" ht="16.5" outlineLevel="5">
      <c r="A38" s="98" t="s">
        <v>78</v>
      </c>
      <c r="B38" s="26" t="s">
        <v>87</v>
      </c>
      <c r="C38" s="26" t="s">
        <v>511</v>
      </c>
      <c r="D38" s="26" t="s">
        <v>77</v>
      </c>
      <c r="E38" s="100">
        <f>SUM(370.1-185)</f>
        <v>185.10000000000002</v>
      </c>
    </row>
    <row r="39" spans="1:5" ht="33" outlineLevel="1">
      <c r="A39" s="101" t="s">
        <v>96</v>
      </c>
      <c r="B39" s="80" t="s">
        <v>95</v>
      </c>
      <c r="C39" s="80" t="s">
        <v>64</v>
      </c>
      <c r="D39" s="80" t="s">
        <v>64</v>
      </c>
      <c r="E39" s="99">
        <f>SUM(E40)</f>
        <v>7970.200000000001</v>
      </c>
    </row>
    <row r="40" spans="1:5" ht="49.5" outlineLevel="2">
      <c r="A40" s="101" t="s">
        <v>74</v>
      </c>
      <c r="B40" s="80" t="s">
        <v>95</v>
      </c>
      <c r="C40" s="80" t="s">
        <v>73</v>
      </c>
      <c r="D40" s="80" t="s">
        <v>64</v>
      </c>
      <c r="E40" s="99">
        <f>SUM(E41+E48+E50)</f>
        <v>7970.200000000001</v>
      </c>
    </row>
    <row r="41" spans="1:5" ht="16.5" outlineLevel="3">
      <c r="A41" s="101" t="s">
        <v>82</v>
      </c>
      <c r="B41" s="80" t="s">
        <v>95</v>
      </c>
      <c r="C41" s="80" t="s">
        <v>81</v>
      </c>
      <c r="D41" s="80" t="s">
        <v>64</v>
      </c>
      <c r="E41" s="99">
        <f>SUM(E44+E46+E42)</f>
        <v>7418.1</v>
      </c>
    </row>
    <row r="42" spans="1:5" ht="33" outlineLevel="3">
      <c r="A42" s="98" t="s">
        <v>6</v>
      </c>
      <c r="B42" s="80" t="s">
        <v>95</v>
      </c>
      <c r="C42" s="26" t="s">
        <v>5</v>
      </c>
      <c r="D42" s="80" t="s">
        <v>64</v>
      </c>
      <c r="E42" s="99">
        <f>SUM(E43)</f>
        <v>300</v>
      </c>
    </row>
    <row r="43" spans="1:5" ht="16.5" outlineLevel="3">
      <c r="A43" s="98" t="s">
        <v>78</v>
      </c>
      <c r="B43" s="26" t="s">
        <v>95</v>
      </c>
      <c r="C43" s="26" t="s">
        <v>5</v>
      </c>
      <c r="D43" s="26" t="s">
        <v>77</v>
      </c>
      <c r="E43" s="99">
        <v>300</v>
      </c>
    </row>
    <row r="44" spans="1:5" ht="33" outlineLevel="4">
      <c r="A44" s="101" t="s">
        <v>98</v>
      </c>
      <c r="B44" s="80" t="s">
        <v>95</v>
      </c>
      <c r="C44" s="80" t="s">
        <v>97</v>
      </c>
      <c r="D44" s="80" t="s">
        <v>64</v>
      </c>
      <c r="E44" s="99">
        <f>SUM(E45)</f>
        <v>6292.8</v>
      </c>
    </row>
    <row r="45" spans="1:5" ht="16.5" outlineLevel="5">
      <c r="A45" s="98" t="s">
        <v>78</v>
      </c>
      <c r="B45" s="26" t="s">
        <v>95</v>
      </c>
      <c r="C45" s="26" t="s">
        <v>97</v>
      </c>
      <c r="D45" s="26" t="s">
        <v>77</v>
      </c>
      <c r="E45" s="100">
        <f>SUM('[1]Лист1'!$D$8)</f>
        <v>6292.8</v>
      </c>
    </row>
    <row r="46" spans="1:5" ht="16.5" outlineLevel="4">
      <c r="A46" s="101" t="s">
        <v>100</v>
      </c>
      <c r="B46" s="80" t="s">
        <v>95</v>
      </c>
      <c r="C46" s="80" t="s">
        <v>99</v>
      </c>
      <c r="D46" s="80" t="s">
        <v>64</v>
      </c>
      <c r="E46" s="99">
        <f>SUM(E47)</f>
        <v>825.3000000000001</v>
      </c>
    </row>
    <row r="47" spans="1:5" ht="16.5" outlineLevel="5">
      <c r="A47" s="98" t="s">
        <v>78</v>
      </c>
      <c r="B47" s="26" t="s">
        <v>95</v>
      </c>
      <c r="C47" s="26" t="s">
        <v>99</v>
      </c>
      <c r="D47" s="26" t="s">
        <v>77</v>
      </c>
      <c r="E47" s="100">
        <f>SUM(846.1-20.8)</f>
        <v>825.3000000000001</v>
      </c>
    </row>
    <row r="48" spans="1:5" ht="33" outlineLevel="3">
      <c r="A48" s="101" t="s">
        <v>102</v>
      </c>
      <c r="B48" s="80" t="s">
        <v>95</v>
      </c>
      <c r="C48" s="80" t="s">
        <v>101</v>
      </c>
      <c r="D48" s="80" t="s">
        <v>64</v>
      </c>
      <c r="E48" s="99">
        <f>SUM(E49)</f>
        <v>551.5</v>
      </c>
    </row>
    <row r="49" spans="1:5" ht="16.5" outlineLevel="5">
      <c r="A49" s="98" t="s">
        <v>78</v>
      </c>
      <c r="B49" s="26" t="s">
        <v>95</v>
      </c>
      <c r="C49" s="26" t="s">
        <v>101</v>
      </c>
      <c r="D49" s="26" t="s">
        <v>77</v>
      </c>
      <c r="E49" s="100">
        <f>SUM(530.7+20.8)</f>
        <v>551.5</v>
      </c>
    </row>
    <row r="50" spans="1:6" s="3" customFormat="1" ht="16.5" outlineLevel="4">
      <c r="A50" s="144" t="s">
        <v>495</v>
      </c>
      <c r="B50" s="80" t="s">
        <v>95</v>
      </c>
      <c r="C50" s="80" t="s">
        <v>511</v>
      </c>
      <c r="D50" s="80" t="s">
        <v>64</v>
      </c>
      <c r="E50" s="99">
        <f>SUM(E51)</f>
        <v>0.6</v>
      </c>
      <c r="F50" s="153"/>
    </row>
    <row r="51" spans="1:5" ht="16.5" outlineLevel="5">
      <c r="A51" s="98" t="s">
        <v>78</v>
      </c>
      <c r="B51" s="26" t="s">
        <v>95</v>
      </c>
      <c r="C51" s="26" t="s">
        <v>511</v>
      </c>
      <c r="D51" s="26" t="s">
        <v>77</v>
      </c>
      <c r="E51" s="100">
        <f>SUM(1.2-0.6)</f>
        <v>0.6</v>
      </c>
    </row>
    <row r="52" spans="1:5" ht="16.5" outlineLevel="1">
      <c r="A52" s="101" t="s">
        <v>103</v>
      </c>
      <c r="B52" s="80" t="s">
        <v>486</v>
      </c>
      <c r="C52" s="80" t="s">
        <v>64</v>
      </c>
      <c r="D52" s="80" t="s">
        <v>64</v>
      </c>
      <c r="E52" s="99">
        <f>SUM(E55)</f>
        <v>600</v>
      </c>
    </row>
    <row r="53" spans="1:5" ht="16.5" outlineLevel="2">
      <c r="A53" s="101" t="s">
        <v>103</v>
      </c>
      <c r="B53" s="80" t="s">
        <v>486</v>
      </c>
      <c r="C53" s="80" t="s">
        <v>104</v>
      </c>
      <c r="D53" s="80" t="s">
        <v>64</v>
      </c>
      <c r="E53" s="99">
        <f>SUM(E55)</f>
        <v>600</v>
      </c>
    </row>
    <row r="54" spans="1:5" ht="16.5" outlineLevel="3">
      <c r="A54" s="101" t="s">
        <v>106</v>
      </c>
      <c r="B54" s="80" t="s">
        <v>486</v>
      </c>
      <c r="C54" s="80" t="s">
        <v>105</v>
      </c>
      <c r="D54" s="80" t="s">
        <v>64</v>
      </c>
      <c r="E54" s="99">
        <f>SUM(E55)</f>
        <v>600</v>
      </c>
    </row>
    <row r="55" spans="1:5" ht="16.5" outlineLevel="5">
      <c r="A55" s="98" t="s">
        <v>108</v>
      </c>
      <c r="B55" s="26" t="s">
        <v>486</v>
      </c>
      <c r="C55" s="26" t="s">
        <v>105</v>
      </c>
      <c r="D55" s="26" t="s">
        <v>107</v>
      </c>
      <c r="E55" s="100">
        <v>600</v>
      </c>
    </row>
    <row r="56" spans="1:5" ht="16.5" outlineLevel="1">
      <c r="A56" s="101" t="s">
        <v>109</v>
      </c>
      <c r="B56" s="80" t="s">
        <v>488</v>
      </c>
      <c r="C56" s="80" t="s">
        <v>64</v>
      </c>
      <c r="D56" s="80" t="s">
        <v>64</v>
      </c>
      <c r="E56" s="99">
        <f>SUM(E57+E60+E68+E78)</f>
        <v>7013.200000000001</v>
      </c>
    </row>
    <row r="57" spans="1:5" ht="15.75" customHeight="1" outlineLevel="2">
      <c r="A57" s="101" t="s">
        <v>111</v>
      </c>
      <c r="B57" s="80" t="s">
        <v>488</v>
      </c>
      <c r="C57" s="80" t="s">
        <v>110</v>
      </c>
      <c r="D57" s="80" t="s">
        <v>64</v>
      </c>
      <c r="E57" s="99">
        <f>SUM(E58)</f>
        <v>270</v>
      </c>
    </row>
    <row r="58" spans="1:5" ht="33" outlineLevel="5">
      <c r="A58" s="101" t="s">
        <v>471</v>
      </c>
      <c r="B58" s="80" t="s">
        <v>488</v>
      </c>
      <c r="C58" s="80" t="s">
        <v>472</v>
      </c>
      <c r="D58" s="80" t="s">
        <v>64</v>
      </c>
      <c r="E58" s="99">
        <f>SUM(E59)</f>
        <v>270</v>
      </c>
    </row>
    <row r="59" spans="1:5" ht="16.5" outlineLevel="5">
      <c r="A59" s="98" t="s">
        <v>78</v>
      </c>
      <c r="B59" s="26" t="s">
        <v>488</v>
      </c>
      <c r="C59" s="26" t="s">
        <v>472</v>
      </c>
      <c r="D59" s="26" t="s">
        <v>77</v>
      </c>
      <c r="E59" s="100">
        <f>SUM('[1]Лист1'!$D$54)</f>
        <v>270</v>
      </c>
    </row>
    <row r="60" spans="1:5" ht="49.5" outlineLevel="2">
      <c r="A60" s="101" t="s">
        <v>74</v>
      </c>
      <c r="B60" s="80" t="s">
        <v>488</v>
      </c>
      <c r="C60" s="80" t="s">
        <v>73</v>
      </c>
      <c r="D60" s="80" t="s">
        <v>64</v>
      </c>
      <c r="E60" s="99">
        <f>SUM(E61+E66)</f>
        <v>5228.300000000001</v>
      </c>
    </row>
    <row r="61" spans="1:5" ht="16.5" outlineLevel="3">
      <c r="A61" s="101" t="s">
        <v>82</v>
      </c>
      <c r="B61" s="80" t="s">
        <v>488</v>
      </c>
      <c r="C61" s="80" t="s">
        <v>81</v>
      </c>
      <c r="D61" s="80" t="s">
        <v>64</v>
      </c>
      <c r="E61" s="99">
        <f>SUM(E63+E64)</f>
        <v>5225.500000000001</v>
      </c>
    </row>
    <row r="62" spans="1:5" ht="33" outlineLevel="4">
      <c r="A62" s="101" t="s">
        <v>84</v>
      </c>
      <c r="B62" s="80" t="s">
        <v>488</v>
      </c>
      <c r="C62" s="80" t="s">
        <v>83</v>
      </c>
      <c r="D62" s="80" t="s">
        <v>64</v>
      </c>
      <c r="E62" s="99">
        <f>SUM(E63)</f>
        <v>5139.400000000001</v>
      </c>
    </row>
    <row r="63" spans="1:5" ht="16.5" outlineLevel="5">
      <c r="A63" s="98" t="s">
        <v>78</v>
      </c>
      <c r="B63" s="26" t="s">
        <v>488</v>
      </c>
      <c r="C63" s="26" t="s">
        <v>83</v>
      </c>
      <c r="D63" s="26" t="s">
        <v>77</v>
      </c>
      <c r="E63" s="100">
        <f>SUM(5146.8-7.4)</f>
        <v>5139.400000000001</v>
      </c>
    </row>
    <row r="64" spans="1:5" ht="49.5" outlineLevel="5">
      <c r="A64" s="101" t="s">
        <v>94</v>
      </c>
      <c r="B64" s="80" t="s">
        <v>488</v>
      </c>
      <c r="C64" s="80" t="s">
        <v>93</v>
      </c>
      <c r="D64" s="80" t="s">
        <v>64</v>
      </c>
      <c r="E64" s="99">
        <f>SUM(E65)</f>
        <v>86.1</v>
      </c>
    </row>
    <row r="65" spans="1:5" ht="16.5" outlineLevel="5">
      <c r="A65" s="98" t="s">
        <v>78</v>
      </c>
      <c r="B65" s="26" t="s">
        <v>488</v>
      </c>
      <c r="C65" s="26" t="s">
        <v>93</v>
      </c>
      <c r="D65" s="26" t="s">
        <v>77</v>
      </c>
      <c r="E65" s="100">
        <f>SUM('[1]Лист1'!$D$53)</f>
        <v>86.1</v>
      </c>
    </row>
    <row r="66" spans="1:6" s="3" customFormat="1" ht="16.5" outlineLevel="4">
      <c r="A66" s="144" t="s">
        <v>495</v>
      </c>
      <c r="B66" s="80" t="s">
        <v>488</v>
      </c>
      <c r="C66" s="80" t="s">
        <v>511</v>
      </c>
      <c r="D66" s="80" t="s">
        <v>64</v>
      </c>
      <c r="E66" s="99">
        <f>SUM(E67)</f>
        <v>2.8</v>
      </c>
      <c r="F66" s="153"/>
    </row>
    <row r="67" spans="1:5" ht="16.5" outlineLevel="5">
      <c r="A67" s="98" t="s">
        <v>78</v>
      </c>
      <c r="B67" s="26" t="s">
        <v>488</v>
      </c>
      <c r="C67" s="26" t="s">
        <v>511</v>
      </c>
      <c r="D67" s="26" t="s">
        <v>77</v>
      </c>
      <c r="E67" s="100">
        <f>SUM(5.6-2.8)</f>
        <v>2.8</v>
      </c>
    </row>
    <row r="68" spans="1:5" ht="33" outlineLevel="2">
      <c r="A68" s="101" t="s">
        <v>115</v>
      </c>
      <c r="B68" s="80" t="s">
        <v>488</v>
      </c>
      <c r="C68" s="80" t="s">
        <v>114</v>
      </c>
      <c r="D68" s="80" t="s">
        <v>64</v>
      </c>
      <c r="E68" s="99">
        <f>SUM(E69)</f>
        <v>351.4</v>
      </c>
    </row>
    <row r="69" spans="1:5" ht="16.5" outlineLevel="3">
      <c r="A69" s="101" t="s">
        <v>117</v>
      </c>
      <c r="B69" s="80" t="s">
        <v>488</v>
      </c>
      <c r="C69" s="80" t="s">
        <v>116</v>
      </c>
      <c r="D69" s="80" t="s">
        <v>64</v>
      </c>
      <c r="E69" s="99">
        <f>SUM(E70+E72++E74+E76)</f>
        <v>351.4</v>
      </c>
    </row>
    <row r="70" spans="1:5" ht="16.5" outlineLevel="4">
      <c r="A70" s="101" t="s">
        <v>119</v>
      </c>
      <c r="B70" s="80" t="s">
        <v>488</v>
      </c>
      <c r="C70" s="80" t="s">
        <v>118</v>
      </c>
      <c r="D70" s="80" t="s">
        <v>64</v>
      </c>
      <c r="E70" s="99">
        <f>SUM(E71)</f>
        <v>140.4</v>
      </c>
    </row>
    <row r="71" spans="1:5" ht="16.5" outlineLevel="5">
      <c r="A71" s="98" t="s">
        <v>78</v>
      </c>
      <c r="B71" s="26" t="s">
        <v>488</v>
      </c>
      <c r="C71" s="26" t="s">
        <v>118</v>
      </c>
      <c r="D71" s="26" t="s">
        <v>77</v>
      </c>
      <c r="E71" s="100">
        <v>140.4</v>
      </c>
    </row>
    <row r="72" spans="1:5" ht="33" outlineLevel="4">
      <c r="A72" s="101" t="s">
        <v>121</v>
      </c>
      <c r="B72" s="80" t="s">
        <v>488</v>
      </c>
      <c r="C72" s="80" t="s">
        <v>120</v>
      </c>
      <c r="D72" s="80" t="s">
        <v>64</v>
      </c>
      <c r="E72" s="99">
        <f>SUM(E73)</f>
        <v>100</v>
      </c>
    </row>
    <row r="73" spans="1:5" ht="16.5" outlineLevel="5">
      <c r="A73" s="98" t="s">
        <v>78</v>
      </c>
      <c r="B73" s="26" t="s">
        <v>488</v>
      </c>
      <c r="C73" s="26" t="s">
        <v>120</v>
      </c>
      <c r="D73" s="26" t="s">
        <v>77</v>
      </c>
      <c r="E73" s="100">
        <v>100</v>
      </c>
    </row>
    <row r="74" spans="1:5" ht="33" outlineLevel="4">
      <c r="A74" s="101" t="s">
        <v>123</v>
      </c>
      <c r="B74" s="80" t="s">
        <v>488</v>
      </c>
      <c r="C74" s="80" t="s">
        <v>122</v>
      </c>
      <c r="D74" s="80" t="s">
        <v>64</v>
      </c>
      <c r="E74" s="99">
        <f>SUM(E75)</f>
        <v>100</v>
      </c>
    </row>
    <row r="75" spans="1:5" ht="16.5" outlineLevel="5">
      <c r="A75" s="98" t="s">
        <v>78</v>
      </c>
      <c r="B75" s="26" t="s">
        <v>488</v>
      </c>
      <c r="C75" s="26" t="s">
        <v>122</v>
      </c>
      <c r="D75" s="26" t="s">
        <v>77</v>
      </c>
      <c r="E75" s="100">
        <v>100</v>
      </c>
    </row>
    <row r="76" spans="1:5" ht="33" outlineLevel="4">
      <c r="A76" s="101" t="s">
        <v>125</v>
      </c>
      <c r="B76" s="80" t="s">
        <v>488</v>
      </c>
      <c r="C76" s="80" t="s">
        <v>124</v>
      </c>
      <c r="D76" s="80" t="s">
        <v>64</v>
      </c>
      <c r="E76" s="99">
        <f>SUM(E77)</f>
        <v>11</v>
      </c>
    </row>
    <row r="77" spans="1:5" ht="16.5" outlineLevel="5">
      <c r="A77" s="98" t="s">
        <v>78</v>
      </c>
      <c r="B77" s="26" t="s">
        <v>488</v>
      </c>
      <c r="C77" s="26" t="s">
        <v>124</v>
      </c>
      <c r="D77" s="26" t="s">
        <v>77</v>
      </c>
      <c r="E77" s="100">
        <v>11</v>
      </c>
    </row>
    <row r="78" spans="1:5" ht="16.5" outlineLevel="2">
      <c r="A78" s="101" t="s">
        <v>127</v>
      </c>
      <c r="B78" s="80" t="s">
        <v>488</v>
      </c>
      <c r="C78" s="80" t="s">
        <v>126</v>
      </c>
      <c r="D78" s="80" t="s">
        <v>64</v>
      </c>
      <c r="E78" s="99">
        <f>SUM(E80+E83+E81)</f>
        <v>1163.5</v>
      </c>
    </row>
    <row r="79" spans="1:5" ht="49.5" outlineLevel="4">
      <c r="A79" s="101" t="s">
        <v>129</v>
      </c>
      <c r="B79" s="80" t="s">
        <v>488</v>
      </c>
      <c r="C79" s="80" t="s">
        <v>128</v>
      </c>
      <c r="D79" s="80" t="s">
        <v>64</v>
      </c>
      <c r="E79" s="99">
        <f>SUM(E80)</f>
        <v>900</v>
      </c>
    </row>
    <row r="80" spans="1:5" ht="16.5" outlineLevel="5">
      <c r="A80" s="98" t="s">
        <v>78</v>
      </c>
      <c r="B80" s="26" t="s">
        <v>488</v>
      </c>
      <c r="C80" s="26" t="s">
        <v>128</v>
      </c>
      <c r="D80" s="26" t="s">
        <v>77</v>
      </c>
      <c r="E80" s="100">
        <f>SUM(400+500)</f>
        <v>900</v>
      </c>
    </row>
    <row r="81" spans="1:5" ht="52.5" customHeight="1" outlineLevel="5">
      <c r="A81" s="101" t="s">
        <v>0</v>
      </c>
      <c r="B81" s="80" t="s">
        <v>488</v>
      </c>
      <c r="C81" s="80" t="s">
        <v>46</v>
      </c>
      <c r="D81" s="80"/>
      <c r="E81" s="99">
        <f>SUM(E82)</f>
        <v>85</v>
      </c>
    </row>
    <row r="82" spans="1:5" ht="16.5" outlineLevel="5">
      <c r="A82" s="98" t="s">
        <v>78</v>
      </c>
      <c r="B82" s="26" t="s">
        <v>488</v>
      </c>
      <c r="C82" s="26" t="s">
        <v>46</v>
      </c>
      <c r="D82" s="26" t="s">
        <v>77</v>
      </c>
      <c r="E82" s="100">
        <v>85</v>
      </c>
    </row>
    <row r="83" spans="1:5" ht="33.75" customHeight="1" outlineLevel="5">
      <c r="A83" s="101" t="s">
        <v>44</v>
      </c>
      <c r="B83" s="80" t="s">
        <v>488</v>
      </c>
      <c r="C83" s="80" t="s">
        <v>45</v>
      </c>
      <c r="D83" s="80"/>
      <c r="E83" s="99">
        <f>SUM(E84)</f>
        <v>178.5</v>
      </c>
    </row>
    <row r="84" spans="1:5" ht="16.5" outlineLevel="5">
      <c r="A84" s="98" t="s">
        <v>78</v>
      </c>
      <c r="B84" s="26" t="s">
        <v>488</v>
      </c>
      <c r="C84" s="26" t="s">
        <v>45</v>
      </c>
      <c r="D84" s="26" t="s">
        <v>77</v>
      </c>
      <c r="E84" s="100">
        <f>SUM(200-21.5)</f>
        <v>178.5</v>
      </c>
    </row>
    <row r="85" spans="1:5" ht="16.5">
      <c r="A85" s="101" t="s">
        <v>131</v>
      </c>
      <c r="B85" s="80" t="s">
        <v>130</v>
      </c>
      <c r="C85" s="80" t="s">
        <v>64</v>
      </c>
      <c r="D85" s="80" t="s">
        <v>64</v>
      </c>
      <c r="E85" s="99">
        <f>SUM(E89)</f>
        <v>868.1</v>
      </c>
    </row>
    <row r="86" spans="1:5" ht="16.5" outlineLevel="1">
      <c r="A86" s="101" t="s">
        <v>133</v>
      </c>
      <c r="B86" s="80" t="s">
        <v>132</v>
      </c>
      <c r="C86" s="80" t="s">
        <v>64</v>
      </c>
      <c r="D86" s="80" t="s">
        <v>64</v>
      </c>
      <c r="E86" s="99">
        <f>SUM(E89)</f>
        <v>868.1</v>
      </c>
    </row>
    <row r="87" spans="1:5" ht="16.5" outlineLevel="2">
      <c r="A87" s="101" t="s">
        <v>111</v>
      </c>
      <c r="B87" s="80" t="s">
        <v>132</v>
      </c>
      <c r="C87" s="80" t="s">
        <v>110</v>
      </c>
      <c r="D87" s="80" t="s">
        <v>64</v>
      </c>
      <c r="E87" s="99">
        <f>SUM(E89)</f>
        <v>868.1</v>
      </c>
    </row>
    <row r="88" spans="1:5" ht="33" outlineLevel="3">
      <c r="A88" s="101" t="s">
        <v>135</v>
      </c>
      <c r="B88" s="80" t="s">
        <v>132</v>
      </c>
      <c r="C88" s="80" t="s">
        <v>134</v>
      </c>
      <c r="D88" s="80" t="s">
        <v>64</v>
      </c>
      <c r="E88" s="99">
        <f>SUM(E89)</f>
        <v>868.1</v>
      </c>
    </row>
    <row r="89" spans="1:5" ht="16.5" outlineLevel="5">
      <c r="A89" s="98" t="s">
        <v>78</v>
      </c>
      <c r="B89" s="26" t="s">
        <v>132</v>
      </c>
      <c r="C89" s="26" t="s">
        <v>134</v>
      </c>
      <c r="D89" s="26" t="s">
        <v>77</v>
      </c>
      <c r="E89" s="100">
        <f>SUM('[1]Лист1'!$D$26)</f>
        <v>868.1</v>
      </c>
    </row>
    <row r="90" spans="1:5" ht="33">
      <c r="A90" s="101" t="s">
        <v>137</v>
      </c>
      <c r="B90" s="80" t="s">
        <v>136</v>
      </c>
      <c r="C90" s="80" t="s">
        <v>64</v>
      </c>
      <c r="D90" s="80" t="s">
        <v>64</v>
      </c>
      <c r="E90" s="99">
        <f>SUM(E91+E113+E109)</f>
        <v>14373.4</v>
      </c>
    </row>
    <row r="91" spans="1:5" ht="16.5" outlineLevel="1">
      <c r="A91" s="101" t="s">
        <v>139</v>
      </c>
      <c r="B91" s="80" t="s">
        <v>138</v>
      </c>
      <c r="C91" s="80" t="s">
        <v>64</v>
      </c>
      <c r="D91" s="80" t="s">
        <v>64</v>
      </c>
      <c r="E91" s="99">
        <f>SUM(E92+E104)</f>
        <v>12175.1</v>
      </c>
    </row>
    <row r="92" spans="1:5" ht="16.5" outlineLevel="2">
      <c r="A92" s="101" t="s">
        <v>141</v>
      </c>
      <c r="B92" s="80" t="s">
        <v>138</v>
      </c>
      <c r="C92" s="80" t="s">
        <v>140</v>
      </c>
      <c r="D92" s="80" t="s">
        <v>64</v>
      </c>
      <c r="E92" s="99">
        <f>SUM(E93+E95+E97+E99+E102)</f>
        <v>11516.5</v>
      </c>
    </row>
    <row r="93" spans="1:5" ht="66" outlineLevel="3">
      <c r="A93" s="101" t="s">
        <v>143</v>
      </c>
      <c r="B93" s="80" t="s">
        <v>138</v>
      </c>
      <c r="C93" s="80" t="s">
        <v>142</v>
      </c>
      <c r="D93" s="80" t="s">
        <v>64</v>
      </c>
      <c r="E93" s="99">
        <f>SUM(E94)</f>
        <v>1818.4</v>
      </c>
    </row>
    <row r="94" spans="1:5" ht="33" outlineLevel="5">
      <c r="A94" s="98" t="s">
        <v>145</v>
      </c>
      <c r="B94" s="26" t="s">
        <v>138</v>
      </c>
      <c r="C94" s="26" t="s">
        <v>142</v>
      </c>
      <c r="D94" s="26" t="s">
        <v>144</v>
      </c>
      <c r="E94" s="100">
        <f>SUM('[1]Лист1'!$D$27)</f>
        <v>1818.4</v>
      </c>
    </row>
    <row r="95" spans="1:5" ht="16.5" outlineLevel="3">
      <c r="A95" s="101" t="s">
        <v>147</v>
      </c>
      <c r="B95" s="80" t="s">
        <v>138</v>
      </c>
      <c r="C95" s="80" t="s">
        <v>146</v>
      </c>
      <c r="D95" s="80" t="s">
        <v>64</v>
      </c>
      <c r="E95" s="99">
        <f>SUM(E96)</f>
        <v>6718.8</v>
      </c>
    </row>
    <row r="96" spans="1:5" ht="33" outlineLevel="5">
      <c r="A96" s="98" t="s">
        <v>145</v>
      </c>
      <c r="B96" s="26" t="s">
        <v>138</v>
      </c>
      <c r="C96" s="26" t="s">
        <v>146</v>
      </c>
      <c r="D96" s="26" t="s">
        <v>144</v>
      </c>
      <c r="E96" s="100">
        <v>6718.8</v>
      </c>
    </row>
    <row r="97" spans="1:5" ht="33" outlineLevel="3">
      <c r="A97" s="101" t="s">
        <v>149</v>
      </c>
      <c r="B97" s="80" t="s">
        <v>138</v>
      </c>
      <c r="C97" s="80" t="s">
        <v>148</v>
      </c>
      <c r="D97" s="80" t="s">
        <v>64</v>
      </c>
      <c r="E97" s="99">
        <f>SUM(E98)</f>
        <v>2120.5</v>
      </c>
    </row>
    <row r="98" spans="1:5" ht="33" outlineLevel="5">
      <c r="A98" s="98" t="s">
        <v>145</v>
      </c>
      <c r="B98" s="26" t="s">
        <v>138</v>
      </c>
      <c r="C98" s="26" t="s">
        <v>148</v>
      </c>
      <c r="D98" s="26" t="s">
        <v>144</v>
      </c>
      <c r="E98" s="100">
        <f>SUM(2213.7-93.2)</f>
        <v>2120.5</v>
      </c>
    </row>
    <row r="99" spans="1:5" ht="16.5" outlineLevel="3">
      <c r="A99" s="101" t="s">
        <v>151</v>
      </c>
      <c r="B99" s="80" t="s">
        <v>138</v>
      </c>
      <c r="C99" s="80" t="s">
        <v>150</v>
      </c>
      <c r="D99" s="80" t="s">
        <v>64</v>
      </c>
      <c r="E99" s="99">
        <f>SUM(E101)</f>
        <v>281.9</v>
      </c>
    </row>
    <row r="100" spans="1:5" ht="16.5" outlineLevel="4">
      <c r="A100" s="101" t="s">
        <v>153</v>
      </c>
      <c r="B100" s="80" t="s">
        <v>138</v>
      </c>
      <c r="C100" s="80" t="s">
        <v>152</v>
      </c>
      <c r="D100" s="80" t="s">
        <v>64</v>
      </c>
      <c r="E100" s="99">
        <f>SUM(E101)</f>
        <v>281.9</v>
      </c>
    </row>
    <row r="101" spans="1:5" ht="33" outlineLevel="5">
      <c r="A101" s="98" t="s">
        <v>145</v>
      </c>
      <c r="B101" s="26" t="s">
        <v>138</v>
      </c>
      <c r="C101" s="26" t="s">
        <v>152</v>
      </c>
      <c r="D101" s="26" t="s">
        <v>144</v>
      </c>
      <c r="E101" s="100">
        <v>281.9</v>
      </c>
    </row>
    <row r="102" spans="1:5" ht="33" outlineLevel="3">
      <c r="A102" s="101" t="s">
        <v>155</v>
      </c>
      <c r="B102" s="80" t="s">
        <v>138</v>
      </c>
      <c r="C102" s="80" t="s">
        <v>154</v>
      </c>
      <c r="D102" s="80" t="s">
        <v>64</v>
      </c>
      <c r="E102" s="99">
        <f>SUM(E103)</f>
        <v>576.9</v>
      </c>
    </row>
    <row r="103" spans="1:5" ht="16.5" outlineLevel="5">
      <c r="A103" s="98" t="s">
        <v>157</v>
      </c>
      <c r="B103" s="26" t="s">
        <v>138</v>
      </c>
      <c r="C103" s="26" t="s">
        <v>154</v>
      </c>
      <c r="D103" s="26" t="s">
        <v>156</v>
      </c>
      <c r="E103" s="100">
        <v>576.9</v>
      </c>
    </row>
    <row r="104" spans="1:5" ht="16.5" outlineLevel="2">
      <c r="A104" s="101" t="s">
        <v>127</v>
      </c>
      <c r="B104" s="80" t="s">
        <v>138</v>
      </c>
      <c r="C104" s="80" t="s">
        <v>126</v>
      </c>
      <c r="D104" s="80" t="s">
        <v>64</v>
      </c>
      <c r="E104" s="99">
        <f>SUM(E105+E107)</f>
        <v>658.6</v>
      </c>
    </row>
    <row r="105" spans="1:5" ht="30.75" customHeight="1" outlineLevel="4">
      <c r="A105" s="101" t="s">
        <v>35</v>
      </c>
      <c r="B105" s="80" t="s">
        <v>138</v>
      </c>
      <c r="C105" s="80" t="s">
        <v>158</v>
      </c>
      <c r="D105" s="80" t="s">
        <v>64</v>
      </c>
      <c r="E105" s="99">
        <f>SUM(E106)</f>
        <v>463.2</v>
      </c>
    </row>
    <row r="106" spans="1:5" ht="33" outlineLevel="5">
      <c r="A106" s="98" t="s">
        <v>145</v>
      </c>
      <c r="B106" s="26" t="s">
        <v>138</v>
      </c>
      <c r="C106" s="26" t="s">
        <v>158</v>
      </c>
      <c r="D106" s="26" t="s">
        <v>144</v>
      </c>
      <c r="E106" s="100">
        <v>463.2</v>
      </c>
    </row>
    <row r="107" spans="1:5" ht="33" outlineLevel="4">
      <c r="A107" s="101" t="s">
        <v>161</v>
      </c>
      <c r="B107" s="80" t="s">
        <v>138</v>
      </c>
      <c r="C107" s="80" t="s">
        <v>160</v>
      </c>
      <c r="D107" s="80" t="s">
        <v>64</v>
      </c>
      <c r="E107" s="99">
        <f>SUM(E108)</f>
        <v>195.4</v>
      </c>
    </row>
    <row r="108" spans="1:5" ht="33" outlineLevel="5">
      <c r="A108" s="98" t="s">
        <v>145</v>
      </c>
      <c r="B108" s="26" t="s">
        <v>138</v>
      </c>
      <c r="C108" s="26" t="s">
        <v>160</v>
      </c>
      <c r="D108" s="26" t="s">
        <v>144</v>
      </c>
      <c r="E108" s="100">
        <f>SUM(145.4+50)</f>
        <v>195.4</v>
      </c>
    </row>
    <row r="109" spans="1:6" s="3" customFormat="1" ht="16.5" outlineLevel="5">
      <c r="A109" s="101" t="s">
        <v>412</v>
      </c>
      <c r="B109" s="80" t="s">
        <v>411</v>
      </c>
      <c r="C109" s="80"/>
      <c r="D109" s="80"/>
      <c r="E109" s="99">
        <f>SUM(E112)</f>
        <v>938.3</v>
      </c>
      <c r="F109" s="153"/>
    </row>
    <row r="110" spans="1:5" ht="16.5" outlineLevel="5">
      <c r="A110" s="101" t="s">
        <v>111</v>
      </c>
      <c r="B110" s="80" t="s">
        <v>411</v>
      </c>
      <c r="C110" s="80" t="s">
        <v>110</v>
      </c>
      <c r="D110" s="80" t="s">
        <v>64</v>
      </c>
      <c r="E110" s="99">
        <f>SUM(E112)</f>
        <v>938.3</v>
      </c>
    </row>
    <row r="111" spans="1:5" ht="16.5" outlineLevel="5">
      <c r="A111" s="101" t="s">
        <v>113</v>
      </c>
      <c r="B111" s="80" t="s">
        <v>411</v>
      </c>
      <c r="C111" s="80" t="s">
        <v>112</v>
      </c>
      <c r="D111" s="80" t="s">
        <v>64</v>
      </c>
      <c r="E111" s="99">
        <f>SUM(E112)</f>
        <v>938.3</v>
      </c>
    </row>
    <row r="112" spans="1:5" ht="16.5" outlineLevel="5">
      <c r="A112" s="98" t="s">
        <v>78</v>
      </c>
      <c r="B112" s="26" t="s">
        <v>411</v>
      </c>
      <c r="C112" s="26" t="s">
        <v>112</v>
      </c>
      <c r="D112" s="26" t="s">
        <v>77</v>
      </c>
      <c r="E112" s="100">
        <f>SUM('[1]Лист1'!$D$24)</f>
        <v>938.3</v>
      </c>
    </row>
    <row r="113" spans="1:5" ht="33" outlineLevel="1">
      <c r="A113" s="101" t="s">
        <v>163</v>
      </c>
      <c r="B113" s="80" t="s">
        <v>162</v>
      </c>
      <c r="C113" s="80" t="s">
        <v>64</v>
      </c>
      <c r="D113" s="80" t="s">
        <v>64</v>
      </c>
      <c r="E113" s="99">
        <f>SUM(E114)</f>
        <v>1260</v>
      </c>
    </row>
    <row r="114" spans="1:5" ht="16.5" outlineLevel="2">
      <c r="A114" s="101" t="s">
        <v>127</v>
      </c>
      <c r="B114" s="80" t="s">
        <v>162</v>
      </c>
      <c r="C114" s="80" t="s">
        <v>126</v>
      </c>
      <c r="D114" s="80" t="s">
        <v>64</v>
      </c>
      <c r="E114" s="99">
        <f>SUM(E116)</f>
        <v>1260</v>
      </c>
    </row>
    <row r="115" spans="1:5" ht="49.5" outlineLevel="4">
      <c r="A115" s="101" t="s">
        <v>60</v>
      </c>
      <c r="B115" s="80" t="s">
        <v>162</v>
      </c>
      <c r="C115" s="80" t="s">
        <v>164</v>
      </c>
      <c r="D115" s="80" t="s">
        <v>64</v>
      </c>
      <c r="E115" s="99">
        <f>SUM(E116)</f>
        <v>1260</v>
      </c>
    </row>
    <row r="116" spans="1:5" ht="16.5" outlineLevel="5">
      <c r="A116" s="98" t="s">
        <v>78</v>
      </c>
      <c r="B116" s="26" t="s">
        <v>162</v>
      </c>
      <c r="C116" s="26" t="s">
        <v>164</v>
      </c>
      <c r="D116" s="26" t="s">
        <v>77</v>
      </c>
      <c r="E116" s="100">
        <f>SUM(960+300)</f>
        <v>1260</v>
      </c>
    </row>
    <row r="117" spans="1:5" ht="16.5">
      <c r="A117" s="101" t="s">
        <v>166</v>
      </c>
      <c r="B117" s="80" t="s">
        <v>165</v>
      </c>
      <c r="C117" s="80" t="s">
        <v>64</v>
      </c>
      <c r="D117" s="80" t="s">
        <v>64</v>
      </c>
      <c r="E117" s="99">
        <f>SUM(E118)</f>
        <v>400</v>
      </c>
    </row>
    <row r="118" spans="1:5" ht="16.5" outlineLevel="1">
      <c r="A118" s="101" t="s">
        <v>168</v>
      </c>
      <c r="B118" s="80" t="s">
        <v>167</v>
      </c>
      <c r="C118" s="80" t="s">
        <v>64</v>
      </c>
      <c r="D118" s="80" t="s">
        <v>64</v>
      </c>
      <c r="E118" s="99">
        <f>SUM(E119+E122)</f>
        <v>400</v>
      </c>
    </row>
    <row r="119" spans="1:5" ht="20.25" customHeight="1" outlineLevel="2">
      <c r="A119" s="101" t="s">
        <v>170</v>
      </c>
      <c r="B119" s="80" t="s">
        <v>167</v>
      </c>
      <c r="C119" s="80" t="s">
        <v>169</v>
      </c>
      <c r="D119" s="80" t="s">
        <v>64</v>
      </c>
      <c r="E119" s="99">
        <f>SUM(E121)</f>
        <v>200</v>
      </c>
    </row>
    <row r="120" spans="1:5" ht="16.5" outlineLevel="3">
      <c r="A120" s="101" t="s">
        <v>172</v>
      </c>
      <c r="B120" s="80" t="s">
        <v>167</v>
      </c>
      <c r="C120" s="80" t="s">
        <v>171</v>
      </c>
      <c r="D120" s="80" t="s">
        <v>64</v>
      </c>
      <c r="E120" s="99">
        <f>SUM(E121)</f>
        <v>200</v>
      </c>
    </row>
    <row r="121" spans="1:5" ht="16.5" outlineLevel="5">
      <c r="A121" s="98" t="s">
        <v>172</v>
      </c>
      <c r="B121" s="26" t="s">
        <v>167</v>
      </c>
      <c r="C121" s="26" t="s">
        <v>171</v>
      </c>
      <c r="D121" s="26" t="s">
        <v>173</v>
      </c>
      <c r="E121" s="100">
        <v>200</v>
      </c>
    </row>
    <row r="122" spans="1:5" ht="16.5" outlineLevel="2">
      <c r="A122" s="101" t="s">
        <v>127</v>
      </c>
      <c r="B122" s="80" t="s">
        <v>167</v>
      </c>
      <c r="C122" s="80" t="s">
        <v>126</v>
      </c>
      <c r="D122" s="80" t="s">
        <v>64</v>
      </c>
      <c r="E122" s="99">
        <f>SUM(E123)</f>
        <v>200</v>
      </c>
    </row>
    <row r="123" spans="1:5" ht="51" customHeight="1" outlineLevel="3">
      <c r="A123" s="101" t="s">
        <v>13</v>
      </c>
      <c r="B123" s="80" t="s">
        <v>167</v>
      </c>
      <c r="C123" s="80" t="s">
        <v>174</v>
      </c>
      <c r="D123" s="80" t="s">
        <v>64</v>
      </c>
      <c r="E123" s="99">
        <f>SUM(E124)</f>
        <v>200</v>
      </c>
    </row>
    <row r="124" spans="1:5" ht="16.5" outlineLevel="5">
      <c r="A124" s="98" t="s">
        <v>78</v>
      </c>
      <c r="B124" s="26" t="s">
        <v>167</v>
      </c>
      <c r="C124" s="26" t="s">
        <v>174</v>
      </c>
      <c r="D124" s="26" t="s">
        <v>77</v>
      </c>
      <c r="E124" s="100">
        <v>200</v>
      </c>
    </row>
    <row r="125" spans="1:5" ht="16.5">
      <c r="A125" s="101" t="s">
        <v>176</v>
      </c>
      <c r="B125" s="80" t="s">
        <v>175</v>
      </c>
      <c r="C125" s="80" t="s">
        <v>64</v>
      </c>
      <c r="D125" s="80" t="s">
        <v>64</v>
      </c>
      <c r="E125" s="99">
        <f>SUM(E126+E139+E152+E172)</f>
        <v>43690.799999999996</v>
      </c>
    </row>
    <row r="126" spans="1:5" ht="16.5" outlineLevel="1">
      <c r="A126" s="101" t="s">
        <v>178</v>
      </c>
      <c r="B126" s="80" t="s">
        <v>177</v>
      </c>
      <c r="C126" s="80" t="s">
        <v>64</v>
      </c>
      <c r="D126" s="80" t="s">
        <v>64</v>
      </c>
      <c r="E126" s="99">
        <f>SUM(E127+E131)</f>
        <v>2300</v>
      </c>
    </row>
    <row r="127" spans="1:5" ht="33" outlineLevel="2">
      <c r="A127" s="101" t="s">
        <v>180</v>
      </c>
      <c r="B127" s="80" t="s">
        <v>177</v>
      </c>
      <c r="C127" s="80" t="s">
        <v>179</v>
      </c>
      <c r="D127" s="80" t="s">
        <v>64</v>
      </c>
      <c r="E127" s="99">
        <f>SUM(E128)</f>
        <v>300</v>
      </c>
    </row>
    <row r="128" spans="1:5" ht="49.5" outlineLevel="3">
      <c r="A128" s="101" t="s">
        <v>182</v>
      </c>
      <c r="B128" s="80" t="s">
        <v>177</v>
      </c>
      <c r="C128" s="80" t="s">
        <v>181</v>
      </c>
      <c r="D128" s="80" t="s">
        <v>64</v>
      </c>
      <c r="E128" s="99">
        <f>SUM(E129)</f>
        <v>300</v>
      </c>
    </row>
    <row r="129" spans="1:5" ht="33" outlineLevel="3">
      <c r="A129" s="101" t="s">
        <v>512</v>
      </c>
      <c r="B129" s="80" t="s">
        <v>177</v>
      </c>
      <c r="C129" s="80" t="s">
        <v>513</v>
      </c>
      <c r="D129" s="80" t="s">
        <v>64</v>
      </c>
      <c r="E129" s="99">
        <f>SUM(E130:E130)</f>
        <v>300</v>
      </c>
    </row>
    <row r="130" spans="1:5" ht="16.5" outlineLevel="3">
      <c r="A130" s="98" t="s">
        <v>184</v>
      </c>
      <c r="B130" s="26" t="s">
        <v>177</v>
      </c>
      <c r="C130" s="26" t="s">
        <v>513</v>
      </c>
      <c r="D130" s="26" t="s">
        <v>183</v>
      </c>
      <c r="E130" s="100">
        <v>300</v>
      </c>
    </row>
    <row r="131" spans="1:5" ht="16.5" outlineLevel="2">
      <c r="A131" s="101" t="s">
        <v>127</v>
      </c>
      <c r="B131" s="80" t="s">
        <v>177</v>
      </c>
      <c r="C131" s="80" t="s">
        <v>126</v>
      </c>
      <c r="D131" s="80" t="s">
        <v>64</v>
      </c>
      <c r="E131" s="99">
        <f>SUM(E137+E132)</f>
        <v>2000</v>
      </c>
    </row>
    <row r="132" spans="1:5" ht="49.5" customHeight="1" outlineLevel="2">
      <c r="A132" s="154" t="s">
        <v>41</v>
      </c>
      <c r="B132" s="80" t="s">
        <v>177</v>
      </c>
      <c r="C132" s="155" t="s">
        <v>40</v>
      </c>
      <c r="D132" s="155" t="s">
        <v>64</v>
      </c>
      <c r="E132" s="156">
        <f>SUM(E134+E135)</f>
        <v>1950</v>
      </c>
    </row>
    <row r="133" spans="1:5" ht="33" outlineLevel="2">
      <c r="A133" s="154" t="s">
        <v>54</v>
      </c>
      <c r="B133" s="80" t="s">
        <v>177</v>
      </c>
      <c r="C133" s="155" t="s">
        <v>53</v>
      </c>
      <c r="D133" s="155" t="s">
        <v>64</v>
      </c>
      <c r="E133" s="156">
        <f>SUM(E134)</f>
        <v>150</v>
      </c>
    </row>
    <row r="134" spans="1:5" ht="16.5" outlineLevel="2">
      <c r="A134" s="157" t="s">
        <v>78</v>
      </c>
      <c r="B134" s="26" t="s">
        <v>177</v>
      </c>
      <c r="C134" s="158" t="s">
        <v>53</v>
      </c>
      <c r="D134" s="158" t="s">
        <v>77</v>
      </c>
      <c r="E134" s="159">
        <v>150</v>
      </c>
    </row>
    <row r="135" spans="1:5" ht="34.5" customHeight="1" outlineLevel="2">
      <c r="A135" s="154" t="s">
        <v>9</v>
      </c>
      <c r="B135" s="80" t="s">
        <v>177</v>
      </c>
      <c r="C135" s="155" t="s">
        <v>58</v>
      </c>
      <c r="D135" s="155" t="s">
        <v>64</v>
      </c>
      <c r="E135" s="156">
        <f>SUM(E136)</f>
        <v>1800</v>
      </c>
    </row>
    <row r="136" spans="1:5" ht="16.5" outlineLevel="2">
      <c r="A136" s="157" t="s">
        <v>78</v>
      </c>
      <c r="B136" s="26" t="s">
        <v>177</v>
      </c>
      <c r="C136" s="158" t="s">
        <v>58</v>
      </c>
      <c r="D136" s="158" t="s">
        <v>77</v>
      </c>
      <c r="E136" s="159">
        <v>1800</v>
      </c>
    </row>
    <row r="137" spans="1:5" ht="66" outlineLevel="3">
      <c r="A137" s="101" t="s">
        <v>188</v>
      </c>
      <c r="B137" s="80" t="s">
        <v>177</v>
      </c>
      <c r="C137" s="80" t="s">
        <v>187</v>
      </c>
      <c r="D137" s="80" t="s">
        <v>64</v>
      </c>
      <c r="E137" s="99">
        <f>SUM(E138)</f>
        <v>50</v>
      </c>
    </row>
    <row r="138" spans="1:5" ht="16.5" outlineLevel="5">
      <c r="A138" s="98" t="s">
        <v>78</v>
      </c>
      <c r="B138" s="26" t="s">
        <v>177</v>
      </c>
      <c r="C138" s="26" t="s">
        <v>187</v>
      </c>
      <c r="D138" s="26" t="s">
        <v>77</v>
      </c>
      <c r="E138" s="100">
        <v>50</v>
      </c>
    </row>
    <row r="139" spans="1:5" ht="16.5" outlineLevel="1">
      <c r="A139" s="101" t="s">
        <v>190</v>
      </c>
      <c r="B139" s="80" t="s">
        <v>189</v>
      </c>
      <c r="C139" s="80" t="s">
        <v>64</v>
      </c>
      <c r="D139" s="80" t="s">
        <v>64</v>
      </c>
      <c r="E139" s="99">
        <f>SUM(E140)</f>
        <v>5140</v>
      </c>
    </row>
    <row r="140" spans="1:5" ht="16.5" outlineLevel="2">
      <c r="A140" s="101" t="s">
        <v>127</v>
      </c>
      <c r="B140" s="80" t="s">
        <v>189</v>
      </c>
      <c r="C140" s="80" t="s">
        <v>126</v>
      </c>
      <c r="D140" s="80" t="s">
        <v>64</v>
      </c>
      <c r="E140" s="99">
        <f>SUM(E141+E144+E146)</f>
        <v>5140</v>
      </c>
    </row>
    <row r="141" spans="1:5" ht="33" outlineLevel="4">
      <c r="A141" s="101" t="s">
        <v>192</v>
      </c>
      <c r="B141" s="80" t="s">
        <v>189</v>
      </c>
      <c r="C141" s="80" t="s">
        <v>191</v>
      </c>
      <c r="D141" s="80" t="s">
        <v>64</v>
      </c>
      <c r="E141" s="99">
        <f>SUM(E142:E143)</f>
        <v>540</v>
      </c>
    </row>
    <row r="142" spans="1:5" ht="16.5" outlineLevel="4">
      <c r="A142" s="98" t="s">
        <v>186</v>
      </c>
      <c r="B142" s="26" t="s">
        <v>189</v>
      </c>
      <c r="C142" s="26" t="s">
        <v>191</v>
      </c>
      <c r="D142" s="26" t="s">
        <v>185</v>
      </c>
      <c r="E142" s="100"/>
    </row>
    <row r="143" spans="1:5" ht="16.5" outlineLevel="5">
      <c r="A143" s="98" t="s">
        <v>78</v>
      </c>
      <c r="B143" s="26" t="s">
        <v>189</v>
      </c>
      <c r="C143" s="26" t="s">
        <v>191</v>
      </c>
      <c r="D143" s="26" t="s">
        <v>77</v>
      </c>
      <c r="E143" s="100">
        <f>SUM(400+140)</f>
        <v>540</v>
      </c>
    </row>
    <row r="144" spans="1:5" ht="49.5" outlineLevel="5">
      <c r="A144" s="101" t="s">
        <v>0</v>
      </c>
      <c r="B144" s="80" t="s">
        <v>189</v>
      </c>
      <c r="C144" s="80" t="s">
        <v>46</v>
      </c>
      <c r="D144" s="80"/>
      <c r="E144" s="99">
        <f>SUM(E145)</f>
        <v>400</v>
      </c>
    </row>
    <row r="145" spans="1:5" ht="16.5" outlineLevel="5">
      <c r="A145" s="98" t="s">
        <v>78</v>
      </c>
      <c r="B145" s="26" t="s">
        <v>189</v>
      </c>
      <c r="C145" s="26" t="s">
        <v>46</v>
      </c>
      <c r="D145" s="26" t="s">
        <v>77</v>
      </c>
      <c r="E145" s="100">
        <v>400</v>
      </c>
    </row>
    <row r="146" spans="1:5" ht="51" customHeight="1" outlineLevel="5">
      <c r="A146" s="154" t="s">
        <v>41</v>
      </c>
      <c r="B146" s="80" t="s">
        <v>189</v>
      </c>
      <c r="C146" s="155" t="s">
        <v>40</v>
      </c>
      <c r="D146" s="155" t="s">
        <v>64</v>
      </c>
      <c r="E146" s="156">
        <f>SUM(E148+E149)</f>
        <v>4200</v>
      </c>
    </row>
    <row r="147" spans="1:5" ht="33" outlineLevel="5">
      <c r="A147" s="154" t="s">
        <v>8</v>
      </c>
      <c r="B147" s="80" t="s">
        <v>189</v>
      </c>
      <c r="C147" s="155" t="s">
        <v>55</v>
      </c>
      <c r="D147" s="155" t="s">
        <v>64</v>
      </c>
      <c r="E147" s="156">
        <f>SUM(E148)</f>
        <v>500</v>
      </c>
    </row>
    <row r="148" spans="1:5" ht="16.5" outlineLevel="5">
      <c r="A148" s="157" t="s">
        <v>78</v>
      </c>
      <c r="B148" s="26" t="s">
        <v>189</v>
      </c>
      <c r="C148" s="158" t="s">
        <v>55</v>
      </c>
      <c r="D148" s="158" t="s">
        <v>77</v>
      </c>
      <c r="E148" s="159">
        <v>500</v>
      </c>
    </row>
    <row r="149" spans="1:5" ht="49.5" outlineLevel="5">
      <c r="A149" s="154" t="s">
        <v>56</v>
      </c>
      <c r="B149" s="80" t="s">
        <v>189</v>
      </c>
      <c r="C149" s="155" t="s">
        <v>57</v>
      </c>
      <c r="D149" s="155" t="s">
        <v>64</v>
      </c>
      <c r="E149" s="156">
        <f>SUM(E150:E151)</f>
        <v>3700</v>
      </c>
    </row>
    <row r="150" spans="1:5" ht="16.5" outlineLevel="5">
      <c r="A150" s="98" t="s">
        <v>186</v>
      </c>
      <c r="B150" s="26" t="s">
        <v>189</v>
      </c>
      <c r="C150" s="158" t="s">
        <v>57</v>
      </c>
      <c r="D150" s="158" t="s">
        <v>185</v>
      </c>
      <c r="E150" s="160">
        <v>1500</v>
      </c>
    </row>
    <row r="151" spans="1:5" ht="16.5" outlineLevel="5">
      <c r="A151" s="157" t="s">
        <v>78</v>
      </c>
      <c r="B151" s="26" t="s">
        <v>189</v>
      </c>
      <c r="C151" s="158" t="s">
        <v>57</v>
      </c>
      <c r="D151" s="158" t="s">
        <v>77</v>
      </c>
      <c r="E151" s="159">
        <v>2200</v>
      </c>
    </row>
    <row r="152" spans="1:5" ht="16.5" outlineLevel="1">
      <c r="A152" s="101" t="s">
        <v>194</v>
      </c>
      <c r="B152" s="80" t="s">
        <v>193</v>
      </c>
      <c r="C152" s="80" t="s">
        <v>64</v>
      </c>
      <c r="D152" s="80" t="s">
        <v>64</v>
      </c>
      <c r="E152" s="99">
        <f>SUM(E153+E167)</f>
        <v>33023.899999999994</v>
      </c>
    </row>
    <row r="153" spans="1:5" ht="16.5" outlineLevel="2">
      <c r="A153" s="101" t="s">
        <v>194</v>
      </c>
      <c r="B153" s="80" t="s">
        <v>193</v>
      </c>
      <c r="C153" s="80" t="s">
        <v>195</v>
      </c>
      <c r="D153" s="80" t="s">
        <v>64</v>
      </c>
      <c r="E153" s="99">
        <f>SUM(E154+E156+E161+E163+E165)</f>
        <v>12152.3</v>
      </c>
    </row>
    <row r="154" spans="1:5" ht="16.5" outlineLevel="3">
      <c r="A154" s="101" t="s">
        <v>197</v>
      </c>
      <c r="B154" s="80" t="s">
        <v>193</v>
      </c>
      <c r="C154" s="80" t="s">
        <v>196</v>
      </c>
      <c r="D154" s="80" t="s">
        <v>64</v>
      </c>
      <c r="E154" s="99">
        <f>SUM(E155)</f>
        <v>4426.8</v>
      </c>
    </row>
    <row r="155" spans="1:5" ht="16.5" outlineLevel="5">
      <c r="A155" s="98" t="s">
        <v>78</v>
      </c>
      <c r="B155" s="26" t="s">
        <v>193</v>
      </c>
      <c r="C155" s="26" t="s">
        <v>196</v>
      </c>
      <c r="D155" s="26" t="s">
        <v>77</v>
      </c>
      <c r="E155" s="100">
        <f>SUM(5607.8-1181)</f>
        <v>4426.8</v>
      </c>
    </row>
    <row r="156" spans="1:5" ht="49.5" outlineLevel="3">
      <c r="A156" s="101" t="s">
        <v>199</v>
      </c>
      <c r="B156" s="80" t="s">
        <v>193</v>
      </c>
      <c r="C156" s="80" t="s">
        <v>198</v>
      </c>
      <c r="D156" s="80" t="s">
        <v>64</v>
      </c>
      <c r="E156" s="99">
        <f>SUM(E157+E159)</f>
        <v>6745.5</v>
      </c>
    </row>
    <row r="157" spans="1:5" ht="49.5" outlineLevel="4">
      <c r="A157" s="101" t="s">
        <v>199</v>
      </c>
      <c r="B157" s="80" t="s">
        <v>193</v>
      </c>
      <c r="C157" s="80" t="s">
        <v>198</v>
      </c>
      <c r="D157" s="80" t="s">
        <v>64</v>
      </c>
      <c r="E157" s="99">
        <f>SUM(E158)</f>
        <v>6029.5</v>
      </c>
    </row>
    <row r="158" spans="1:5" ht="16.5" outlineLevel="5">
      <c r="A158" s="98" t="s">
        <v>78</v>
      </c>
      <c r="B158" s="26" t="s">
        <v>193</v>
      </c>
      <c r="C158" s="26" t="s">
        <v>198</v>
      </c>
      <c r="D158" s="26" t="s">
        <v>77</v>
      </c>
      <c r="E158" s="100">
        <v>6029.5</v>
      </c>
    </row>
    <row r="159" spans="1:5" ht="49.5" outlineLevel="4">
      <c r="A159" s="101" t="s">
        <v>201</v>
      </c>
      <c r="B159" s="80" t="s">
        <v>193</v>
      </c>
      <c r="C159" s="80" t="s">
        <v>200</v>
      </c>
      <c r="D159" s="80" t="s">
        <v>64</v>
      </c>
      <c r="E159" s="99">
        <f>SUM(E160)</f>
        <v>716</v>
      </c>
    </row>
    <row r="160" spans="1:5" ht="16.5" outlineLevel="5">
      <c r="A160" s="98" t="s">
        <v>78</v>
      </c>
      <c r="B160" s="26" t="s">
        <v>193</v>
      </c>
      <c r="C160" s="26" t="s">
        <v>200</v>
      </c>
      <c r="D160" s="26" t="s">
        <v>77</v>
      </c>
      <c r="E160" s="100">
        <f>SUM('[1]Лист1'!$D$14)</f>
        <v>716</v>
      </c>
    </row>
    <row r="161" spans="1:5" ht="16.5" outlineLevel="3">
      <c r="A161" s="101" t="s">
        <v>203</v>
      </c>
      <c r="B161" s="80" t="s">
        <v>193</v>
      </c>
      <c r="C161" s="80" t="s">
        <v>202</v>
      </c>
      <c r="D161" s="80" t="s">
        <v>64</v>
      </c>
      <c r="E161" s="99">
        <f>SUM(E162)</f>
        <v>115</v>
      </c>
    </row>
    <row r="162" spans="1:5" ht="16.5" outlineLevel="5">
      <c r="A162" s="98" t="s">
        <v>78</v>
      </c>
      <c r="B162" s="26" t="s">
        <v>193</v>
      </c>
      <c r="C162" s="26" t="s">
        <v>202</v>
      </c>
      <c r="D162" s="26" t="s">
        <v>77</v>
      </c>
      <c r="E162" s="100">
        <v>115</v>
      </c>
    </row>
    <row r="163" spans="1:5" ht="16.5" outlineLevel="3">
      <c r="A163" s="101" t="s">
        <v>205</v>
      </c>
      <c r="B163" s="80" t="s">
        <v>193</v>
      </c>
      <c r="C163" s="80" t="s">
        <v>204</v>
      </c>
      <c r="D163" s="80" t="s">
        <v>64</v>
      </c>
      <c r="E163" s="99">
        <f>SUM(E164)</f>
        <v>145</v>
      </c>
    </row>
    <row r="164" spans="1:5" ht="16.5" outlineLevel="5">
      <c r="A164" s="98" t="s">
        <v>78</v>
      </c>
      <c r="B164" s="26" t="s">
        <v>193</v>
      </c>
      <c r="C164" s="26" t="s">
        <v>204</v>
      </c>
      <c r="D164" s="26" t="s">
        <v>77</v>
      </c>
      <c r="E164" s="100">
        <v>145</v>
      </c>
    </row>
    <row r="165" spans="1:5" ht="20.25" customHeight="1" outlineLevel="3">
      <c r="A165" s="101" t="s">
        <v>207</v>
      </c>
      <c r="B165" s="80" t="s">
        <v>193</v>
      </c>
      <c r="C165" s="80" t="s">
        <v>206</v>
      </c>
      <c r="D165" s="80" t="s">
        <v>64</v>
      </c>
      <c r="E165" s="99">
        <f>SUM(E166)</f>
        <v>720</v>
      </c>
    </row>
    <row r="166" spans="1:5" ht="16.5" outlineLevel="5">
      <c r="A166" s="98" t="s">
        <v>78</v>
      </c>
      <c r="B166" s="26" t="s">
        <v>193</v>
      </c>
      <c r="C166" s="26" t="s">
        <v>206</v>
      </c>
      <c r="D166" s="26" t="s">
        <v>77</v>
      </c>
      <c r="E166" s="100">
        <f>SUM(500+220)</f>
        <v>720</v>
      </c>
    </row>
    <row r="167" spans="1:5" ht="16.5" outlineLevel="2">
      <c r="A167" s="101" t="s">
        <v>127</v>
      </c>
      <c r="B167" s="80" t="s">
        <v>193</v>
      </c>
      <c r="C167" s="80" t="s">
        <v>126</v>
      </c>
      <c r="D167" s="80" t="s">
        <v>64</v>
      </c>
      <c r="E167" s="99">
        <f>SUM(E170+E168)</f>
        <v>20871.6</v>
      </c>
    </row>
    <row r="168" spans="1:5" ht="33.75" customHeight="1" outlineLevel="2">
      <c r="A168" s="101" t="s">
        <v>35</v>
      </c>
      <c r="B168" s="80" t="s">
        <v>193</v>
      </c>
      <c r="C168" s="80" t="s">
        <v>158</v>
      </c>
      <c r="D168" s="80" t="s">
        <v>64</v>
      </c>
      <c r="E168" s="99">
        <f>SUM(E169)</f>
        <v>18871.6</v>
      </c>
    </row>
    <row r="169" spans="1:5" ht="33" outlineLevel="2">
      <c r="A169" s="98" t="s">
        <v>145</v>
      </c>
      <c r="B169" s="26" t="s">
        <v>193</v>
      </c>
      <c r="C169" s="26" t="s">
        <v>158</v>
      </c>
      <c r="D169" s="26" t="s">
        <v>144</v>
      </c>
      <c r="E169" s="100">
        <f>SUM(300+18500+71.6)</f>
        <v>18871.6</v>
      </c>
    </row>
    <row r="170" spans="1:5" ht="52.5" customHeight="1" outlineLevel="5">
      <c r="A170" s="101" t="s">
        <v>514</v>
      </c>
      <c r="B170" s="80" t="s">
        <v>193</v>
      </c>
      <c r="C170" s="80" t="s">
        <v>1</v>
      </c>
      <c r="D170" s="80" t="s">
        <v>64</v>
      </c>
      <c r="E170" s="99">
        <f>SUM(E171)</f>
        <v>2000</v>
      </c>
    </row>
    <row r="171" spans="1:5" ht="16.5" outlineLevel="5">
      <c r="A171" s="98" t="s">
        <v>78</v>
      </c>
      <c r="B171" s="26" t="s">
        <v>193</v>
      </c>
      <c r="C171" s="26" t="s">
        <v>1</v>
      </c>
      <c r="D171" s="26" t="s">
        <v>77</v>
      </c>
      <c r="E171" s="100">
        <f>SUM(1000+1000)</f>
        <v>2000</v>
      </c>
    </row>
    <row r="172" spans="1:5" ht="16.5" outlineLevel="1">
      <c r="A172" s="101" t="s">
        <v>209</v>
      </c>
      <c r="B172" s="80" t="s">
        <v>208</v>
      </c>
      <c r="C172" s="80" t="s">
        <v>64</v>
      </c>
      <c r="D172" s="80" t="s">
        <v>64</v>
      </c>
      <c r="E172" s="99">
        <f>SUM(E173+E179)</f>
        <v>3226.9</v>
      </c>
    </row>
    <row r="173" spans="1:5" ht="49.5" outlineLevel="2">
      <c r="A173" s="101" t="s">
        <v>74</v>
      </c>
      <c r="B173" s="80" t="s">
        <v>208</v>
      </c>
      <c r="C173" s="80" t="s">
        <v>73</v>
      </c>
      <c r="D173" s="80" t="s">
        <v>64</v>
      </c>
      <c r="E173" s="99">
        <f>SUM(E177+E174)</f>
        <v>3205.4</v>
      </c>
    </row>
    <row r="174" spans="1:5" ht="16.5" outlineLevel="3">
      <c r="A174" s="101" t="s">
        <v>82</v>
      </c>
      <c r="B174" s="80" t="s">
        <v>208</v>
      </c>
      <c r="C174" s="80" t="s">
        <v>81</v>
      </c>
      <c r="D174" s="80" t="s">
        <v>64</v>
      </c>
      <c r="E174" s="99">
        <f>SUM(E176)</f>
        <v>3203.6</v>
      </c>
    </row>
    <row r="175" spans="1:5" ht="33" outlineLevel="4">
      <c r="A175" s="101" t="s">
        <v>84</v>
      </c>
      <c r="B175" s="80" t="s">
        <v>208</v>
      </c>
      <c r="C175" s="80" t="s">
        <v>83</v>
      </c>
      <c r="D175" s="80" t="s">
        <v>64</v>
      </c>
      <c r="E175" s="99">
        <f>SUM(E176)</f>
        <v>3203.6</v>
      </c>
    </row>
    <row r="176" spans="1:5" ht="16.5" outlineLevel="5">
      <c r="A176" s="98" t="s">
        <v>78</v>
      </c>
      <c r="B176" s="26" t="s">
        <v>208</v>
      </c>
      <c r="C176" s="26" t="s">
        <v>83</v>
      </c>
      <c r="D176" s="26" t="s">
        <v>77</v>
      </c>
      <c r="E176" s="100">
        <v>3203.6</v>
      </c>
    </row>
    <row r="177" spans="1:6" s="3" customFormat="1" ht="16.5" outlineLevel="4">
      <c r="A177" s="144" t="s">
        <v>495</v>
      </c>
      <c r="B177" s="80" t="s">
        <v>208</v>
      </c>
      <c r="C177" s="80" t="s">
        <v>511</v>
      </c>
      <c r="D177" s="80" t="s">
        <v>64</v>
      </c>
      <c r="E177" s="99">
        <f>SUM(E178)</f>
        <v>1.8</v>
      </c>
      <c r="F177" s="153"/>
    </row>
    <row r="178" spans="1:5" ht="16.5" outlineLevel="5">
      <c r="A178" s="98" t="s">
        <v>229</v>
      </c>
      <c r="B178" s="26" t="s">
        <v>208</v>
      </c>
      <c r="C178" s="26" t="s">
        <v>511</v>
      </c>
      <c r="D178" s="26" t="s">
        <v>228</v>
      </c>
      <c r="E178" s="100">
        <f>SUM(3.5-1.7)</f>
        <v>1.8</v>
      </c>
    </row>
    <row r="179" spans="1:5" ht="16.5" outlineLevel="5">
      <c r="A179" s="101" t="s">
        <v>127</v>
      </c>
      <c r="B179" s="80" t="s">
        <v>208</v>
      </c>
      <c r="C179" s="80" t="s">
        <v>126</v>
      </c>
      <c r="D179" s="80" t="s">
        <v>64</v>
      </c>
      <c r="E179" s="99">
        <f>SUM(E180)</f>
        <v>21.5</v>
      </c>
    </row>
    <row r="180" spans="1:5" ht="33" outlineLevel="5">
      <c r="A180" s="101" t="s">
        <v>44</v>
      </c>
      <c r="B180" s="80" t="s">
        <v>208</v>
      </c>
      <c r="C180" s="80" t="s">
        <v>45</v>
      </c>
      <c r="D180" s="80"/>
      <c r="E180" s="99">
        <f>SUM(E181)</f>
        <v>21.5</v>
      </c>
    </row>
    <row r="181" spans="1:5" ht="16.5" outlineLevel="5">
      <c r="A181" s="98" t="s">
        <v>78</v>
      </c>
      <c r="B181" s="26" t="s">
        <v>208</v>
      </c>
      <c r="C181" s="26" t="s">
        <v>45</v>
      </c>
      <c r="D181" s="26" t="s">
        <v>77</v>
      </c>
      <c r="E181" s="100">
        <v>21.5</v>
      </c>
    </row>
    <row r="182" spans="1:5" ht="16.5">
      <c r="A182" s="101" t="s">
        <v>211</v>
      </c>
      <c r="B182" s="80" t="s">
        <v>210</v>
      </c>
      <c r="C182" s="80" t="s">
        <v>64</v>
      </c>
      <c r="D182" s="80" t="s">
        <v>64</v>
      </c>
      <c r="E182" s="99">
        <f>SUM(E183)</f>
        <v>621.4</v>
      </c>
    </row>
    <row r="183" spans="1:5" ht="16.5" outlineLevel="1">
      <c r="A183" s="101" t="s">
        <v>213</v>
      </c>
      <c r="B183" s="80" t="s">
        <v>212</v>
      </c>
      <c r="C183" s="80" t="s">
        <v>64</v>
      </c>
      <c r="D183" s="80" t="s">
        <v>64</v>
      </c>
      <c r="E183" s="99">
        <f>SUM(E184+E188)</f>
        <v>621.4</v>
      </c>
    </row>
    <row r="184" spans="1:5" ht="49.5" outlineLevel="2">
      <c r="A184" s="101" t="s">
        <v>74</v>
      </c>
      <c r="B184" s="80" t="s">
        <v>212</v>
      </c>
      <c r="C184" s="80" t="s">
        <v>73</v>
      </c>
      <c r="D184" s="80" t="s">
        <v>64</v>
      </c>
      <c r="E184" s="99">
        <f>SUM(E187)</f>
        <v>244.4</v>
      </c>
    </row>
    <row r="185" spans="1:5" ht="16.5" outlineLevel="3">
      <c r="A185" s="101" t="s">
        <v>82</v>
      </c>
      <c r="B185" s="80" t="s">
        <v>212</v>
      </c>
      <c r="C185" s="80" t="s">
        <v>81</v>
      </c>
      <c r="D185" s="80" t="s">
        <v>64</v>
      </c>
      <c r="E185" s="99">
        <f>SUM(E187)</f>
        <v>244.4</v>
      </c>
    </row>
    <row r="186" spans="1:5" ht="49.5" outlineLevel="4">
      <c r="A186" s="101" t="s">
        <v>215</v>
      </c>
      <c r="B186" s="80" t="s">
        <v>212</v>
      </c>
      <c r="C186" s="80" t="s">
        <v>214</v>
      </c>
      <c r="D186" s="80" t="s">
        <v>64</v>
      </c>
      <c r="E186" s="99">
        <f>SUM(E187)</f>
        <v>244.4</v>
      </c>
    </row>
    <row r="187" spans="1:5" ht="16.5" outlineLevel="5">
      <c r="A187" s="98" t="s">
        <v>78</v>
      </c>
      <c r="B187" s="26" t="s">
        <v>212</v>
      </c>
      <c r="C187" s="26" t="s">
        <v>214</v>
      </c>
      <c r="D187" s="26" t="s">
        <v>77</v>
      </c>
      <c r="E187" s="100">
        <f>SUM('[1]Лист1'!$D$28)</f>
        <v>244.4</v>
      </c>
    </row>
    <row r="188" spans="1:5" ht="16.5" outlineLevel="2">
      <c r="A188" s="101" t="s">
        <v>127</v>
      </c>
      <c r="B188" s="80" t="s">
        <v>212</v>
      </c>
      <c r="C188" s="80" t="s">
        <v>126</v>
      </c>
      <c r="D188" s="80" t="s">
        <v>64</v>
      </c>
      <c r="E188" s="99">
        <f>SUM(E190)</f>
        <v>377</v>
      </c>
    </row>
    <row r="189" spans="1:5" ht="33" outlineLevel="4">
      <c r="A189" s="101" t="s">
        <v>217</v>
      </c>
      <c r="B189" s="80" t="s">
        <v>212</v>
      </c>
      <c r="C189" s="80" t="s">
        <v>216</v>
      </c>
      <c r="D189" s="80" t="s">
        <v>64</v>
      </c>
      <c r="E189" s="99">
        <f>SUM(E190)</f>
        <v>377</v>
      </c>
    </row>
    <row r="190" spans="1:5" ht="16.5" outlineLevel="5">
      <c r="A190" s="98" t="s">
        <v>78</v>
      </c>
      <c r="B190" s="26" t="s">
        <v>212</v>
      </c>
      <c r="C190" s="26" t="s">
        <v>216</v>
      </c>
      <c r="D190" s="26" t="s">
        <v>77</v>
      </c>
      <c r="E190" s="100">
        <v>377</v>
      </c>
    </row>
    <row r="191" spans="1:5" ht="16.5">
      <c r="A191" s="101" t="s">
        <v>219</v>
      </c>
      <c r="B191" s="80" t="s">
        <v>218</v>
      </c>
      <c r="C191" s="80" t="s">
        <v>64</v>
      </c>
      <c r="D191" s="80" t="s">
        <v>64</v>
      </c>
      <c r="E191" s="99">
        <f>SUM(E192+E206+E246+E255)</f>
        <v>189766.59999999998</v>
      </c>
    </row>
    <row r="192" spans="1:5" ht="16.5" outlineLevel="1">
      <c r="A192" s="101" t="s">
        <v>221</v>
      </c>
      <c r="B192" s="80" t="s">
        <v>220</v>
      </c>
      <c r="C192" s="80" t="s">
        <v>64</v>
      </c>
      <c r="D192" s="80" t="s">
        <v>64</v>
      </c>
      <c r="E192" s="99">
        <f>SUM(E193+E203)</f>
        <v>59525.299999999996</v>
      </c>
    </row>
    <row r="193" spans="1:5" ht="16.5" outlineLevel="2">
      <c r="A193" s="101" t="s">
        <v>223</v>
      </c>
      <c r="B193" s="80" t="s">
        <v>220</v>
      </c>
      <c r="C193" s="80" t="s">
        <v>222</v>
      </c>
      <c r="D193" s="80" t="s">
        <v>64</v>
      </c>
      <c r="E193" s="99">
        <f>SUM(E196+E194)</f>
        <v>57962.7</v>
      </c>
    </row>
    <row r="194" spans="1:5" ht="16.5" outlineLevel="4">
      <c r="A194" s="145" t="s">
        <v>495</v>
      </c>
      <c r="B194" s="80" t="s">
        <v>220</v>
      </c>
      <c r="C194" s="80" t="s">
        <v>510</v>
      </c>
      <c r="D194" s="80" t="s">
        <v>64</v>
      </c>
      <c r="E194" s="99">
        <f>SUM(E195)</f>
        <v>1384.5</v>
      </c>
    </row>
    <row r="195" spans="1:5" ht="16.5" outlineLevel="5">
      <c r="A195" s="98" t="s">
        <v>229</v>
      </c>
      <c r="B195" s="26" t="s">
        <v>220</v>
      </c>
      <c r="C195" s="26" t="s">
        <v>510</v>
      </c>
      <c r="D195" s="26" t="s">
        <v>228</v>
      </c>
      <c r="E195" s="100">
        <f>SUM(2769-1384.5)</f>
        <v>1384.5</v>
      </c>
    </row>
    <row r="196" spans="1:5" ht="16.5" outlineLevel="3">
      <c r="A196" s="101" t="s">
        <v>225</v>
      </c>
      <c r="B196" s="80" t="s">
        <v>220</v>
      </c>
      <c r="C196" s="80" t="s">
        <v>224</v>
      </c>
      <c r="D196" s="80" t="s">
        <v>64</v>
      </c>
      <c r="E196" s="99">
        <f>SUM(E197+E199+E201)</f>
        <v>56578.2</v>
      </c>
    </row>
    <row r="197" spans="1:5" ht="33" outlineLevel="4">
      <c r="A197" s="101" t="s">
        <v>227</v>
      </c>
      <c r="B197" s="80" t="s">
        <v>220</v>
      </c>
      <c r="C197" s="80" t="s">
        <v>226</v>
      </c>
      <c r="D197" s="80" t="s">
        <v>64</v>
      </c>
      <c r="E197" s="99">
        <f>SUM(E198)</f>
        <v>51529.5</v>
      </c>
    </row>
    <row r="198" spans="1:5" ht="16.5" outlineLevel="5">
      <c r="A198" s="98" t="s">
        <v>229</v>
      </c>
      <c r="B198" s="26" t="s">
        <v>220</v>
      </c>
      <c r="C198" s="26" t="s">
        <v>226</v>
      </c>
      <c r="D198" s="26" t="s">
        <v>228</v>
      </c>
      <c r="E198" s="100">
        <f>SUM(54238.9-2449.4-150-110)</f>
        <v>51529.5</v>
      </c>
    </row>
    <row r="199" spans="1:5" ht="49.5" outlineLevel="4">
      <c r="A199" s="101" t="s">
        <v>231</v>
      </c>
      <c r="B199" s="80" t="s">
        <v>220</v>
      </c>
      <c r="C199" s="80" t="s">
        <v>230</v>
      </c>
      <c r="D199" s="80" t="s">
        <v>64</v>
      </c>
      <c r="E199" s="99">
        <f>SUM(E200)</f>
        <v>3832</v>
      </c>
    </row>
    <row r="200" spans="1:5" ht="16.5" outlineLevel="5">
      <c r="A200" s="98" t="s">
        <v>229</v>
      </c>
      <c r="B200" s="26" t="s">
        <v>220</v>
      </c>
      <c r="C200" s="26" t="s">
        <v>230</v>
      </c>
      <c r="D200" s="26" t="s">
        <v>228</v>
      </c>
      <c r="E200" s="100">
        <v>3832</v>
      </c>
    </row>
    <row r="201" spans="1:5" ht="49.5" outlineLevel="4">
      <c r="A201" s="101" t="s">
        <v>233</v>
      </c>
      <c r="B201" s="80" t="s">
        <v>220</v>
      </c>
      <c r="C201" s="80" t="s">
        <v>232</v>
      </c>
      <c r="D201" s="80" t="s">
        <v>64</v>
      </c>
      <c r="E201" s="99">
        <f>SUM(E202)</f>
        <v>1216.7</v>
      </c>
    </row>
    <row r="202" spans="1:5" ht="16.5" outlineLevel="5">
      <c r="A202" s="98" t="s">
        <v>229</v>
      </c>
      <c r="B202" s="26" t="s">
        <v>220</v>
      </c>
      <c r="C202" s="26" t="s">
        <v>232</v>
      </c>
      <c r="D202" s="26" t="s">
        <v>228</v>
      </c>
      <c r="E202" s="100">
        <f>SUM('[1]Лист1'!$D$29)</f>
        <v>1216.7</v>
      </c>
    </row>
    <row r="203" spans="1:5" ht="16.5" outlineLevel="2">
      <c r="A203" s="101" t="s">
        <v>127</v>
      </c>
      <c r="B203" s="80" t="s">
        <v>220</v>
      </c>
      <c r="C203" s="80" t="s">
        <v>126</v>
      </c>
      <c r="D203" s="80" t="s">
        <v>64</v>
      </c>
      <c r="E203" s="99">
        <f>SUM(E205)</f>
        <v>1562.6</v>
      </c>
    </row>
    <row r="204" spans="1:5" ht="36" customHeight="1" outlineLevel="4">
      <c r="A204" s="101" t="s">
        <v>43</v>
      </c>
      <c r="B204" s="80" t="s">
        <v>220</v>
      </c>
      <c r="C204" s="80" t="s">
        <v>234</v>
      </c>
      <c r="D204" s="80" t="s">
        <v>64</v>
      </c>
      <c r="E204" s="99">
        <f>SUM(E205)</f>
        <v>1562.6</v>
      </c>
    </row>
    <row r="205" spans="1:5" ht="16.5" outlineLevel="5">
      <c r="A205" s="98" t="s">
        <v>229</v>
      </c>
      <c r="B205" s="26" t="s">
        <v>220</v>
      </c>
      <c r="C205" s="26" t="s">
        <v>234</v>
      </c>
      <c r="D205" s="26" t="s">
        <v>228</v>
      </c>
      <c r="E205" s="100">
        <v>1562.6</v>
      </c>
    </row>
    <row r="206" spans="1:5" ht="16.5" outlineLevel="1">
      <c r="A206" s="101" t="s">
        <v>236</v>
      </c>
      <c r="B206" s="80" t="s">
        <v>235</v>
      </c>
      <c r="C206" s="80" t="s">
        <v>64</v>
      </c>
      <c r="D206" s="80" t="s">
        <v>64</v>
      </c>
      <c r="E206" s="99">
        <f>SUM(E207+E223+E231+E237+E243)</f>
        <v>105400.79999999999</v>
      </c>
    </row>
    <row r="207" spans="1:5" ht="18" customHeight="1" outlineLevel="2">
      <c r="A207" s="101" t="s">
        <v>238</v>
      </c>
      <c r="B207" s="80" t="s">
        <v>235</v>
      </c>
      <c r="C207" s="80" t="s">
        <v>237</v>
      </c>
      <c r="D207" s="80" t="s">
        <v>64</v>
      </c>
      <c r="E207" s="99">
        <f>SUM(E210+E208)</f>
        <v>70132.9</v>
      </c>
    </row>
    <row r="208" spans="1:5" ht="16.5" outlineLevel="4">
      <c r="A208" s="145" t="s">
        <v>495</v>
      </c>
      <c r="B208" s="80" t="s">
        <v>235</v>
      </c>
      <c r="C208" s="80" t="s">
        <v>508</v>
      </c>
      <c r="D208" s="80" t="s">
        <v>64</v>
      </c>
      <c r="E208" s="99">
        <f>SUM(E209)</f>
        <v>1906.2</v>
      </c>
    </row>
    <row r="209" spans="1:5" ht="16.5" outlineLevel="5">
      <c r="A209" s="98" t="s">
        <v>229</v>
      </c>
      <c r="B209" s="26" t="s">
        <v>235</v>
      </c>
      <c r="C209" s="26" t="s">
        <v>508</v>
      </c>
      <c r="D209" s="26" t="s">
        <v>228</v>
      </c>
      <c r="E209" s="100">
        <f>SUM(3812.4-1906.2)</f>
        <v>1906.2</v>
      </c>
    </row>
    <row r="210" spans="1:5" ht="16.5" outlineLevel="3">
      <c r="A210" s="101" t="s">
        <v>225</v>
      </c>
      <c r="B210" s="80" t="s">
        <v>235</v>
      </c>
      <c r="C210" s="80" t="s">
        <v>239</v>
      </c>
      <c r="D210" s="80" t="s">
        <v>64</v>
      </c>
      <c r="E210" s="99">
        <f>SUM(E211+E214+E217+E218+E220)</f>
        <v>68226.7</v>
      </c>
    </row>
    <row r="211" spans="1:5" ht="33.75" customHeight="1" outlineLevel="4">
      <c r="A211" s="101" t="s">
        <v>227</v>
      </c>
      <c r="B211" s="80" t="s">
        <v>235</v>
      </c>
      <c r="C211" s="80" t="s">
        <v>240</v>
      </c>
      <c r="D211" s="80" t="s">
        <v>64</v>
      </c>
      <c r="E211" s="99">
        <f>SUM(E212:E213)</f>
        <v>14093.7</v>
      </c>
    </row>
    <row r="212" spans="1:5" ht="16.5" outlineLevel="5">
      <c r="A212" s="98" t="s">
        <v>229</v>
      </c>
      <c r="B212" s="26" t="s">
        <v>235</v>
      </c>
      <c r="C212" s="26" t="s">
        <v>240</v>
      </c>
      <c r="D212" s="26" t="s">
        <v>228</v>
      </c>
      <c r="E212" s="100">
        <f>SUM(16729.9-2471.2-150-110)</f>
        <v>13998.7</v>
      </c>
    </row>
    <row r="213" spans="1:5" ht="16.5" outlineLevel="5">
      <c r="A213" s="98" t="s">
        <v>242</v>
      </c>
      <c r="B213" s="26" t="s">
        <v>235</v>
      </c>
      <c r="C213" s="26" t="s">
        <v>240</v>
      </c>
      <c r="D213" s="26" t="s">
        <v>241</v>
      </c>
      <c r="E213" s="100">
        <v>95</v>
      </c>
    </row>
    <row r="214" spans="1:5" ht="49.5" outlineLevel="4">
      <c r="A214" s="101" t="s">
        <v>244</v>
      </c>
      <c r="B214" s="80" t="s">
        <v>235</v>
      </c>
      <c r="C214" s="80" t="s">
        <v>243</v>
      </c>
      <c r="D214" s="80" t="s">
        <v>64</v>
      </c>
      <c r="E214" s="99">
        <f>SUM(E215)</f>
        <v>2012.6</v>
      </c>
    </row>
    <row r="215" spans="1:5" ht="16.5" outlineLevel="5">
      <c r="A215" s="98" t="s">
        <v>229</v>
      </c>
      <c r="B215" s="26" t="s">
        <v>235</v>
      </c>
      <c r="C215" s="26" t="s">
        <v>243</v>
      </c>
      <c r="D215" s="26" t="s">
        <v>228</v>
      </c>
      <c r="E215" s="100">
        <f>SUM('[1]Лист1'!$D$11)</f>
        <v>2012.6</v>
      </c>
    </row>
    <row r="216" spans="1:5" ht="49.5" outlineLevel="4">
      <c r="A216" s="101" t="s">
        <v>231</v>
      </c>
      <c r="B216" s="80" t="s">
        <v>235</v>
      </c>
      <c r="C216" s="80" t="s">
        <v>245</v>
      </c>
      <c r="D216" s="80" t="s">
        <v>64</v>
      </c>
      <c r="E216" s="99">
        <f>SUM(E217)</f>
        <v>130</v>
      </c>
    </row>
    <row r="217" spans="1:5" ht="16.5" outlineLevel="5">
      <c r="A217" s="98" t="s">
        <v>229</v>
      </c>
      <c r="B217" s="26" t="s">
        <v>235</v>
      </c>
      <c r="C217" s="26" t="s">
        <v>245</v>
      </c>
      <c r="D217" s="26" t="s">
        <v>228</v>
      </c>
      <c r="E217" s="100">
        <v>130</v>
      </c>
    </row>
    <row r="218" spans="1:5" ht="50.25" customHeight="1" outlineLevel="4">
      <c r="A218" s="101" t="s">
        <v>509</v>
      </c>
      <c r="B218" s="80" t="s">
        <v>235</v>
      </c>
      <c r="C218" s="80" t="s">
        <v>246</v>
      </c>
      <c r="D218" s="80" t="s">
        <v>64</v>
      </c>
      <c r="E218" s="99">
        <f>SUM(E219)</f>
        <v>118.3</v>
      </c>
    </row>
    <row r="219" spans="1:5" ht="16.5" outlineLevel="5">
      <c r="A219" s="98" t="s">
        <v>229</v>
      </c>
      <c r="B219" s="26" t="s">
        <v>235</v>
      </c>
      <c r="C219" s="26" t="s">
        <v>246</v>
      </c>
      <c r="D219" s="26" t="s">
        <v>228</v>
      </c>
      <c r="E219" s="100">
        <f>SUM(125.3-7)</f>
        <v>118.3</v>
      </c>
    </row>
    <row r="220" spans="1:5" ht="49.5" customHeight="1" outlineLevel="4">
      <c r="A220" s="101" t="s">
        <v>249</v>
      </c>
      <c r="B220" s="80" t="s">
        <v>235</v>
      </c>
      <c r="C220" s="80" t="s">
        <v>248</v>
      </c>
      <c r="D220" s="80" t="s">
        <v>64</v>
      </c>
      <c r="E220" s="99">
        <f>SUM(E221:E222)</f>
        <v>51872.1</v>
      </c>
    </row>
    <row r="221" spans="1:5" ht="16.5" outlineLevel="5">
      <c r="A221" s="98" t="s">
        <v>229</v>
      </c>
      <c r="B221" s="26" t="s">
        <v>235</v>
      </c>
      <c r="C221" s="26" t="s">
        <v>248</v>
      </c>
      <c r="D221" s="26" t="s">
        <v>228</v>
      </c>
      <c r="E221" s="100">
        <v>51712.5</v>
      </c>
    </row>
    <row r="222" spans="1:5" ht="16.5" outlineLevel="5">
      <c r="A222" s="98" t="s">
        <v>242</v>
      </c>
      <c r="B222" s="26" t="s">
        <v>235</v>
      </c>
      <c r="C222" s="26" t="s">
        <v>248</v>
      </c>
      <c r="D222" s="26" t="s">
        <v>241</v>
      </c>
      <c r="E222" s="100">
        <v>159.6</v>
      </c>
    </row>
    <row r="223" spans="1:5" ht="16.5" outlineLevel="2">
      <c r="A223" s="101" t="s">
        <v>251</v>
      </c>
      <c r="B223" s="80" t="s">
        <v>235</v>
      </c>
      <c r="C223" s="80" t="s">
        <v>250</v>
      </c>
      <c r="D223" s="80" t="s">
        <v>64</v>
      </c>
      <c r="E223" s="99">
        <f>SUM(E226+E224)</f>
        <v>16105.699999999999</v>
      </c>
    </row>
    <row r="224" spans="1:5" ht="16.5" outlineLevel="1">
      <c r="A224" s="145" t="s">
        <v>495</v>
      </c>
      <c r="B224" s="80" t="s">
        <v>235</v>
      </c>
      <c r="C224" s="80" t="s">
        <v>507</v>
      </c>
      <c r="D224" s="80"/>
      <c r="E224" s="99">
        <f>SUM(E225)</f>
        <v>107.9</v>
      </c>
    </row>
    <row r="225" spans="1:6" s="95" customFormat="1" ht="16.5" outlineLevel="1">
      <c r="A225" s="98" t="s">
        <v>229</v>
      </c>
      <c r="B225" s="26" t="s">
        <v>235</v>
      </c>
      <c r="C225" s="26" t="s">
        <v>507</v>
      </c>
      <c r="D225" s="26" t="s">
        <v>228</v>
      </c>
      <c r="E225" s="100">
        <f>SUM(112.5+103.3-107.9)</f>
        <v>107.9</v>
      </c>
      <c r="F225" s="161"/>
    </row>
    <row r="226" spans="1:5" ht="16.5" outlineLevel="3">
      <c r="A226" s="101" t="s">
        <v>225</v>
      </c>
      <c r="B226" s="80" t="s">
        <v>235</v>
      </c>
      <c r="C226" s="80" t="s">
        <v>252</v>
      </c>
      <c r="D226" s="80" t="s">
        <v>64</v>
      </c>
      <c r="E226" s="99">
        <f>SUM(E227+E229)</f>
        <v>15997.8</v>
      </c>
    </row>
    <row r="227" spans="1:5" ht="33" outlineLevel="4">
      <c r="A227" s="101" t="s">
        <v>254</v>
      </c>
      <c r="B227" s="80" t="s">
        <v>235</v>
      </c>
      <c r="C227" s="80" t="s">
        <v>253</v>
      </c>
      <c r="D227" s="80" t="s">
        <v>64</v>
      </c>
      <c r="E227" s="99">
        <f>SUM(E228)</f>
        <v>15988.8</v>
      </c>
    </row>
    <row r="228" spans="1:5" ht="16.5" outlineLevel="5">
      <c r="A228" s="98" t="s">
        <v>229</v>
      </c>
      <c r="B228" s="26" t="s">
        <v>235</v>
      </c>
      <c r="C228" s="26" t="s">
        <v>253</v>
      </c>
      <c r="D228" s="26" t="s">
        <v>228</v>
      </c>
      <c r="E228" s="100">
        <f>SUM(16111.3-122.5)</f>
        <v>15988.8</v>
      </c>
    </row>
    <row r="229" spans="1:5" ht="51" customHeight="1" outlineLevel="4">
      <c r="A229" s="101" t="s">
        <v>247</v>
      </c>
      <c r="B229" s="80" t="s">
        <v>235</v>
      </c>
      <c r="C229" s="80" t="s">
        <v>255</v>
      </c>
      <c r="D229" s="80" t="s">
        <v>64</v>
      </c>
      <c r="E229" s="99">
        <f>SUM(E230)</f>
        <v>9</v>
      </c>
    </row>
    <row r="230" spans="1:5" ht="16.5" outlineLevel="5">
      <c r="A230" s="98" t="s">
        <v>229</v>
      </c>
      <c r="B230" s="26" t="s">
        <v>235</v>
      </c>
      <c r="C230" s="26" t="s">
        <v>255</v>
      </c>
      <c r="D230" s="26" t="s">
        <v>228</v>
      </c>
      <c r="E230" s="100">
        <v>9</v>
      </c>
    </row>
    <row r="231" spans="1:5" ht="16.5" outlineLevel="2">
      <c r="A231" s="101" t="s">
        <v>257</v>
      </c>
      <c r="B231" s="80" t="s">
        <v>235</v>
      </c>
      <c r="C231" s="80" t="s">
        <v>256</v>
      </c>
      <c r="D231" s="80" t="s">
        <v>64</v>
      </c>
      <c r="E231" s="99">
        <f>SUM(E232)</f>
        <v>11150.7</v>
      </c>
    </row>
    <row r="232" spans="1:5" ht="16.5" outlineLevel="3">
      <c r="A232" s="101" t="s">
        <v>225</v>
      </c>
      <c r="B232" s="80" t="s">
        <v>235</v>
      </c>
      <c r="C232" s="80" t="s">
        <v>258</v>
      </c>
      <c r="D232" s="80" t="s">
        <v>64</v>
      </c>
      <c r="E232" s="99">
        <f>SUM(E233+E235)</f>
        <v>11150.7</v>
      </c>
    </row>
    <row r="233" spans="1:5" ht="49.5" outlineLevel="4">
      <c r="A233" s="101" t="s">
        <v>260</v>
      </c>
      <c r="B233" s="80" t="s">
        <v>235</v>
      </c>
      <c r="C233" s="80" t="s">
        <v>259</v>
      </c>
      <c r="D233" s="80" t="s">
        <v>64</v>
      </c>
      <c r="E233" s="99">
        <f>SUM(E234)</f>
        <v>23.1</v>
      </c>
    </row>
    <row r="234" spans="1:5" ht="16.5" outlineLevel="5">
      <c r="A234" s="98" t="s">
        <v>229</v>
      </c>
      <c r="B234" s="26" t="s">
        <v>235</v>
      </c>
      <c r="C234" s="26" t="s">
        <v>259</v>
      </c>
      <c r="D234" s="26" t="s">
        <v>228</v>
      </c>
      <c r="E234" s="100">
        <v>23.1</v>
      </c>
    </row>
    <row r="235" spans="1:5" ht="33" outlineLevel="4">
      <c r="A235" s="101" t="s">
        <v>263</v>
      </c>
      <c r="B235" s="80" t="s">
        <v>235</v>
      </c>
      <c r="C235" s="80" t="s">
        <v>261</v>
      </c>
      <c r="D235" s="80" t="s">
        <v>64</v>
      </c>
      <c r="E235" s="99">
        <f>SUM(E236)</f>
        <v>11127.6</v>
      </c>
    </row>
    <row r="236" spans="1:5" ht="16.5" outlineLevel="5">
      <c r="A236" s="98" t="s">
        <v>229</v>
      </c>
      <c r="B236" s="26" t="s">
        <v>235</v>
      </c>
      <c r="C236" s="26" t="s">
        <v>261</v>
      </c>
      <c r="D236" s="26" t="s">
        <v>228</v>
      </c>
      <c r="E236" s="100">
        <f>SUM('[1]Лист1'!$D$31)</f>
        <v>11127.6</v>
      </c>
    </row>
    <row r="237" spans="1:5" ht="16.5" outlineLevel="2">
      <c r="A237" s="101" t="s">
        <v>265</v>
      </c>
      <c r="B237" s="80" t="s">
        <v>235</v>
      </c>
      <c r="C237" s="80" t="s">
        <v>264</v>
      </c>
      <c r="D237" s="80" t="s">
        <v>64</v>
      </c>
      <c r="E237" s="99">
        <f>SUM(E238)</f>
        <v>6057.6</v>
      </c>
    </row>
    <row r="238" spans="1:5" ht="16.5" outlineLevel="3">
      <c r="A238" s="101" t="s">
        <v>225</v>
      </c>
      <c r="B238" s="80" t="s">
        <v>235</v>
      </c>
      <c r="C238" s="80" t="s">
        <v>266</v>
      </c>
      <c r="D238" s="80" t="s">
        <v>64</v>
      </c>
      <c r="E238" s="99">
        <f>SUM(E239+E241)</f>
        <v>6057.6</v>
      </c>
    </row>
    <row r="239" spans="1:5" ht="51.75" customHeight="1" outlineLevel="4">
      <c r="A239" s="101" t="s">
        <v>247</v>
      </c>
      <c r="B239" s="80" t="s">
        <v>235</v>
      </c>
      <c r="C239" s="80" t="s">
        <v>267</v>
      </c>
      <c r="D239" s="80" t="s">
        <v>64</v>
      </c>
      <c r="E239" s="99">
        <f>SUM(E240)</f>
        <v>7</v>
      </c>
    </row>
    <row r="240" spans="1:5" ht="16.5" outlineLevel="5">
      <c r="A240" s="98" t="s">
        <v>229</v>
      </c>
      <c r="B240" s="26" t="s">
        <v>235</v>
      </c>
      <c r="C240" s="26" t="s">
        <v>267</v>
      </c>
      <c r="D240" s="26" t="s">
        <v>228</v>
      </c>
      <c r="E240" s="100">
        <v>7</v>
      </c>
    </row>
    <row r="241" spans="1:5" ht="66" outlineLevel="4">
      <c r="A241" s="101" t="s">
        <v>269</v>
      </c>
      <c r="B241" s="80" t="s">
        <v>235</v>
      </c>
      <c r="C241" s="80" t="s">
        <v>268</v>
      </c>
      <c r="D241" s="80" t="s">
        <v>64</v>
      </c>
      <c r="E241" s="99">
        <f>SUM(E242)</f>
        <v>6050.6</v>
      </c>
    </row>
    <row r="242" spans="1:5" ht="16.5" outlineLevel="5">
      <c r="A242" s="98" t="s">
        <v>229</v>
      </c>
      <c r="B242" s="26" t="s">
        <v>235</v>
      </c>
      <c r="C242" s="26" t="s">
        <v>268</v>
      </c>
      <c r="D242" s="26" t="s">
        <v>228</v>
      </c>
      <c r="E242" s="100">
        <f>SUM('[1]Лист1'!$D$32)</f>
        <v>6050.6</v>
      </c>
    </row>
    <row r="243" spans="1:5" ht="16.5" outlineLevel="2">
      <c r="A243" s="101" t="s">
        <v>271</v>
      </c>
      <c r="B243" s="80" t="s">
        <v>235</v>
      </c>
      <c r="C243" s="80" t="s">
        <v>270</v>
      </c>
      <c r="D243" s="80" t="s">
        <v>64</v>
      </c>
      <c r="E243" s="99">
        <f>SUM(E244)</f>
        <v>1953.9</v>
      </c>
    </row>
    <row r="244" spans="1:5" ht="33" outlineLevel="4">
      <c r="A244" s="101" t="s">
        <v>275</v>
      </c>
      <c r="B244" s="80" t="s">
        <v>235</v>
      </c>
      <c r="C244" s="80" t="s">
        <v>274</v>
      </c>
      <c r="D244" s="80" t="s">
        <v>64</v>
      </c>
      <c r="E244" s="99">
        <f>SUM(E245)</f>
        <v>1953.9</v>
      </c>
    </row>
    <row r="245" spans="1:5" ht="16.5" outlineLevel="5">
      <c r="A245" s="98" t="s">
        <v>229</v>
      </c>
      <c r="B245" s="26" t="s">
        <v>235</v>
      </c>
      <c r="C245" s="26" t="s">
        <v>274</v>
      </c>
      <c r="D245" s="26" t="s">
        <v>228</v>
      </c>
      <c r="E245" s="100">
        <f>SUM('[1]Лист1'!$D$33)</f>
        <v>1953.9</v>
      </c>
    </row>
    <row r="246" spans="1:5" ht="16.5" outlineLevel="1">
      <c r="A246" s="101" t="s">
        <v>282</v>
      </c>
      <c r="B246" s="80" t="s">
        <v>281</v>
      </c>
      <c r="C246" s="80" t="s">
        <v>64</v>
      </c>
      <c r="D246" s="80" t="s">
        <v>64</v>
      </c>
      <c r="E246" s="99">
        <f>SUM(E252+E247)</f>
        <v>7620</v>
      </c>
    </row>
    <row r="247" spans="1:5" ht="16.5" outlineLevel="1">
      <c r="A247" s="101" t="s">
        <v>506</v>
      </c>
      <c r="B247" s="80" t="s">
        <v>281</v>
      </c>
      <c r="C247" s="80" t="s">
        <v>505</v>
      </c>
      <c r="D247" s="80"/>
      <c r="E247" s="99">
        <f>SUM(E248+E250)</f>
        <v>7270</v>
      </c>
    </row>
    <row r="248" spans="1:5" ht="16.5" outlineLevel="1">
      <c r="A248" s="145" t="s">
        <v>495</v>
      </c>
      <c r="B248" s="80" t="s">
        <v>281</v>
      </c>
      <c r="C248" s="80" t="s">
        <v>504</v>
      </c>
      <c r="D248" s="80"/>
      <c r="E248" s="99">
        <f>SUM(E249)</f>
        <v>232.4</v>
      </c>
    </row>
    <row r="249" spans="1:6" s="95" customFormat="1" ht="16.5" outlineLevel="1">
      <c r="A249" s="98" t="s">
        <v>229</v>
      </c>
      <c r="B249" s="26" t="s">
        <v>281</v>
      </c>
      <c r="C249" s="26" t="s">
        <v>504</v>
      </c>
      <c r="D249" s="26" t="s">
        <v>228</v>
      </c>
      <c r="E249" s="100">
        <f>SUM(464.8-232.4)</f>
        <v>232.4</v>
      </c>
      <c r="F249" s="161"/>
    </row>
    <row r="250" spans="1:5" ht="16.5" outlineLevel="1">
      <c r="A250" s="101" t="s">
        <v>225</v>
      </c>
      <c r="B250" s="80" t="s">
        <v>281</v>
      </c>
      <c r="C250" s="80" t="s">
        <v>503</v>
      </c>
      <c r="D250" s="80"/>
      <c r="E250" s="99">
        <f>SUM(E251)</f>
        <v>7037.6</v>
      </c>
    </row>
    <row r="251" spans="1:6" s="95" customFormat="1" ht="16.5" outlineLevel="1">
      <c r="A251" s="98" t="s">
        <v>229</v>
      </c>
      <c r="B251" s="26" t="s">
        <v>281</v>
      </c>
      <c r="C251" s="26" t="s">
        <v>503</v>
      </c>
      <c r="D251" s="26" t="s">
        <v>228</v>
      </c>
      <c r="E251" s="100">
        <f>SUM(7897.8-860.2)</f>
        <v>7037.6</v>
      </c>
      <c r="F251" s="161"/>
    </row>
    <row r="252" spans="1:5" ht="16.5" outlineLevel="2">
      <c r="A252" s="101" t="s">
        <v>127</v>
      </c>
      <c r="B252" s="80" t="s">
        <v>281</v>
      </c>
      <c r="C252" s="80" t="s">
        <v>126</v>
      </c>
      <c r="D252" s="80" t="s">
        <v>64</v>
      </c>
      <c r="E252" s="99">
        <f>SUM(E253)</f>
        <v>350</v>
      </c>
    </row>
    <row r="253" spans="1:5" ht="33" outlineLevel="4">
      <c r="A253" s="101" t="s">
        <v>61</v>
      </c>
      <c r="B253" s="80" t="s">
        <v>281</v>
      </c>
      <c r="C253" s="80" t="s">
        <v>283</v>
      </c>
      <c r="D253" s="80" t="s">
        <v>64</v>
      </c>
      <c r="E253" s="99">
        <f>SUM(E254)</f>
        <v>350</v>
      </c>
    </row>
    <row r="254" spans="1:5" ht="16.5" outlineLevel="5">
      <c r="A254" s="98" t="s">
        <v>285</v>
      </c>
      <c r="B254" s="26" t="s">
        <v>281</v>
      </c>
      <c r="C254" s="26" t="s">
        <v>283</v>
      </c>
      <c r="D254" s="26" t="s">
        <v>284</v>
      </c>
      <c r="E254" s="100">
        <v>350</v>
      </c>
    </row>
    <row r="255" spans="1:5" ht="16.5" outlineLevel="1">
      <c r="A255" s="101" t="s">
        <v>287</v>
      </c>
      <c r="B255" s="80" t="s">
        <v>286</v>
      </c>
      <c r="C255" s="80" t="s">
        <v>64</v>
      </c>
      <c r="D255" s="80" t="s">
        <v>64</v>
      </c>
      <c r="E255" s="99">
        <f>SUM(E256+E259+E267)</f>
        <v>17220.5</v>
      </c>
    </row>
    <row r="256" spans="1:5" ht="16.5" outlineLevel="2">
      <c r="A256" s="101" t="s">
        <v>289</v>
      </c>
      <c r="B256" s="80" t="s">
        <v>286</v>
      </c>
      <c r="C256" s="80" t="s">
        <v>288</v>
      </c>
      <c r="D256" s="80" t="s">
        <v>64</v>
      </c>
      <c r="E256" s="99">
        <f>SUM(E258)</f>
        <v>410.4</v>
      </c>
    </row>
    <row r="257" spans="1:5" ht="16.5" outlineLevel="3">
      <c r="A257" s="101" t="s">
        <v>291</v>
      </c>
      <c r="B257" s="80" t="s">
        <v>286</v>
      </c>
      <c r="C257" s="80" t="s">
        <v>290</v>
      </c>
      <c r="D257" s="80" t="s">
        <v>64</v>
      </c>
      <c r="E257" s="99">
        <f>SUM(E258)</f>
        <v>410.4</v>
      </c>
    </row>
    <row r="258" spans="1:5" ht="16.5" outlineLevel="5">
      <c r="A258" s="98" t="s">
        <v>229</v>
      </c>
      <c r="B258" s="26" t="s">
        <v>286</v>
      </c>
      <c r="C258" s="26" t="s">
        <v>290</v>
      </c>
      <c r="D258" s="26" t="s">
        <v>228</v>
      </c>
      <c r="E258" s="100">
        <f>SUM(490-79.6)</f>
        <v>410.4</v>
      </c>
    </row>
    <row r="259" spans="1:5" ht="49.5" customHeight="1" outlineLevel="2">
      <c r="A259" s="101" t="s">
        <v>277</v>
      </c>
      <c r="B259" s="80" t="s">
        <v>286</v>
      </c>
      <c r="C259" s="80" t="s">
        <v>276</v>
      </c>
      <c r="D259" s="80" t="s">
        <v>64</v>
      </c>
      <c r="E259" s="99">
        <f>SUM(E262+E260)</f>
        <v>12730.500000000002</v>
      </c>
    </row>
    <row r="260" spans="1:5" ht="16.5" customHeight="1" outlineLevel="2">
      <c r="A260" s="145" t="s">
        <v>495</v>
      </c>
      <c r="B260" s="26" t="s">
        <v>286</v>
      </c>
      <c r="C260" s="26" t="s">
        <v>499</v>
      </c>
      <c r="D260" s="26"/>
      <c r="E260" s="100">
        <f>SUM(E261)</f>
        <v>114.7</v>
      </c>
    </row>
    <row r="261" spans="1:5" ht="16.5" customHeight="1" outlineLevel="2">
      <c r="A261" s="98" t="s">
        <v>229</v>
      </c>
      <c r="B261" s="26" t="s">
        <v>286</v>
      </c>
      <c r="C261" s="26" t="s">
        <v>499</v>
      </c>
      <c r="D261" s="26" t="s">
        <v>228</v>
      </c>
      <c r="E261" s="100">
        <f>SUM(229.4-114.7)</f>
        <v>114.7</v>
      </c>
    </row>
    <row r="262" spans="1:5" ht="16.5" outlineLevel="3">
      <c r="A262" s="101" t="s">
        <v>225</v>
      </c>
      <c r="B262" s="80" t="s">
        <v>286</v>
      </c>
      <c r="C262" s="80" t="s">
        <v>278</v>
      </c>
      <c r="D262" s="80" t="s">
        <v>64</v>
      </c>
      <c r="E262" s="99">
        <f>SUM(E263+E265)</f>
        <v>12615.800000000001</v>
      </c>
    </row>
    <row r="263" spans="1:5" ht="33" outlineLevel="4">
      <c r="A263" s="101" t="s">
        <v>293</v>
      </c>
      <c r="B263" s="80" t="s">
        <v>286</v>
      </c>
      <c r="C263" s="80" t="s">
        <v>292</v>
      </c>
      <c r="D263" s="80" t="s">
        <v>64</v>
      </c>
      <c r="E263" s="99">
        <f>SUM(E264)</f>
        <v>29.9</v>
      </c>
    </row>
    <row r="264" spans="1:5" ht="16.5" outlineLevel="5">
      <c r="A264" s="98" t="s">
        <v>295</v>
      </c>
      <c r="B264" s="26" t="s">
        <v>286</v>
      </c>
      <c r="C264" s="26" t="s">
        <v>292</v>
      </c>
      <c r="D264" s="26" t="s">
        <v>294</v>
      </c>
      <c r="E264" s="100">
        <f>SUM('[1]Лист1'!$D$12)</f>
        <v>29.9</v>
      </c>
    </row>
    <row r="265" spans="1:5" ht="66" outlineLevel="4">
      <c r="A265" s="101" t="s">
        <v>280</v>
      </c>
      <c r="B265" s="80" t="s">
        <v>286</v>
      </c>
      <c r="C265" s="80" t="s">
        <v>279</v>
      </c>
      <c r="D265" s="80" t="s">
        <v>64</v>
      </c>
      <c r="E265" s="99">
        <f>SUM(E266)</f>
        <v>12585.900000000001</v>
      </c>
    </row>
    <row r="266" spans="1:5" ht="16.5" outlineLevel="5">
      <c r="A266" s="98" t="s">
        <v>229</v>
      </c>
      <c r="B266" s="26" t="s">
        <v>286</v>
      </c>
      <c r="C266" s="26" t="s">
        <v>279</v>
      </c>
      <c r="D266" s="26" t="s">
        <v>228</v>
      </c>
      <c r="E266" s="100">
        <f>SUM(12630.7-44.8)</f>
        <v>12585.900000000001</v>
      </c>
    </row>
    <row r="267" spans="1:5" ht="16.5" outlineLevel="2">
      <c r="A267" s="101" t="s">
        <v>127</v>
      </c>
      <c r="B267" s="80" t="s">
        <v>286</v>
      </c>
      <c r="C267" s="80" t="s">
        <v>126</v>
      </c>
      <c r="D267" s="80" t="s">
        <v>64</v>
      </c>
      <c r="E267" s="99">
        <f>SUM(E268+E270+E276+E278+E274+E272)</f>
        <v>4079.6</v>
      </c>
    </row>
    <row r="268" spans="1:5" ht="32.25" customHeight="1" outlineLevel="4">
      <c r="A268" s="101" t="s">
        <v>35</v>
      </c>
      <c r="B268" s="80" t="s">
        <v>286</v>
      </c>
      <c r="C268" s="80" t="s">
        <v>158</v>
      </c>
      <c r="D268" s="80" t="s">
        <v>64</v>
      </c>
      <c r="E268" s="99">
        <f>SUM(E269)</f>
        <v>10</v>
      </c>
    </row>
    <row r="269" spans="1:5" ht="16.5" outlineLevel="5">
      <c r="A269" s="98" t="s">
        <v>229</v>
      </c>
      <c r="B269" s="26" t="s">
        <v>286</v>
      </c>
      <c r="C269" s="26" t="s">
        <v>158</v>
      </c>
      <c r="D269" s="26" t="s">
        <v>228</v>
      </c>
      <c r="E269" s="100">
        <v>10</v>
      </c>
    </row>
    <row r="270" spans="1:5" ht="33" outlineLevel="4">
      <c r="A270" s="101" t="s">
        <v>10</v>
      </c>
      <c r="B270" s="80" t="s">
        <v>286</v>
      </c>
      <c r="C270" s="80" t="s">
        <v>296</v>
      </c>
      <c r="D270" s="80" t="s">
        <v>64</v>
      </c>
      <c r="E270" s="99">
        <f>SUM(E271)</f>
        <v>1500</v>
      </c>
    </row>
    <row r="271" spans="1:5" ht="16.5" outlineLevel="5">
      <c r="A271" s="98" t="s">
        <v>229</v>
      </c>
      <c r="B271" s="26" t="s">
        <v>286</v>
      </c>
      <c r="C271" s="26" t="s">
        <v>296</v>
      </c>
      <c r="D271" s="26" t="s">
        <v>228</v>
      </c>
      <c r="E271" s="100">
        <f>SUM(800+700)</f>
        <v>1500</v>
      </c>
    </row>
    <row r="272" spans="1:5" ht="49.5" outlineLevel="5">
      <c r="A272" s="101" t="s">
        <v>48</v>
      </c>
      <c r="B272" s="80" t="s">
        <v>286</v>
      </c>
      <c r="C272" s="80" t="s">
        <v>47</v>
      </c>
      <c r="D272" s="26" t="s">
        <v>228</v>
      </c>
      <c r="E272" s="99">
        <f>SUM(E273)</f>
        <v>1200</v>
      </c>
    </row>
    <row r="273" spans="1:5" ht="16.5" outlineLevel="5">
      <c r="A273" s="98" t="s">
        <v>229</v>
      </c>
      <c r="B273" s="26" t="s">
        <v>286</v>
      </c>
      <c r="C273" s="26" t="s">
        <v>47</v>
      </c>
      <c r="D273" s="26" t="s">
        <v>228</v>
      </c>
      <c r="E273" s="100">
        <v>1200</v>
      </c>
    </row>
    <row r="274" spans="1:5" ht="66" outlineLevel="5">
      <c r="A274" s="101" t="s">
        <v>11</v>
      </c>
      <c r="B274" s="80" t="s">
        <v>286</v>
      </c>
      <c r="C274" s="80" t="s">
        <v>46</v>
      </c>
      <c r="D274" s="80"/>
      <c r="E274" s="99">
        <f>SUM(E275)</f>
        <v>460</v>
      </c>
    </row>
    <row r="275" spans="1:5" ht="16.5" outlineLevel="5">
      <c r="A275" s="98" t="s">
        <v>229</v>
      </c>
      <c r="B275" s="26" t="s">
        <v>286</v>
      </c>
      <c r="C275" s="26" t="s">
        <v>46</v>
      </c>
      <c r="D275" s="26" t="s">
        <v>228</v>
      </c>
      <c r="E275" s="100">
        <v>460</v>
      </c>
    </row>
    <row r="276" spans="1:5" ht="49.5" outlineLevel="4">
      <c r="A276" s="101" t="s">
        <v>12</v>
      </c>
      <c r="B276" s="80" t="s">
        <v>286</v>
      </c>
      <c r="C276" s="80" t="s">
        <v>297</v>
      </c>
      <c r="D276" s="80" t="s">
        <v>64</v>
      </c>
      <c r="E276" s="99">
        <f>SUM(E277)</f>
        <v>600</v>
      </c>
    </row>
    <row r="277" spans="1:5" ht="16.5" outlineLevel="5">
      <c r="A277" s="98" t="s">
        <v>229</v>
      </c>
      <c r="B277" s="26" t="s">
        <v>286</v>
      </c>
      <c r="C277" s="26" t="s">
        <v>297</v>
      </c>
      <c r="D277" s="26" t="s">
        <v>228</v>
      </c>
      <c r="E277" s="100">
        <f>SUM(500+100)</f>
        <v>600</v>
      </c>
    </row>
    <row r="278" spans="1:5" ht="33" outlineLevel="4">
      <c r="A278" s="101" t="s">
        <v>42</v>
      </c>
      <c r="B278" s="80" t="s">
        <v>286</v>
      </c>
      <c r="C278" s="80" t="s">
        <v>298</v>
      </c>
      <c r="D278" s="80" t="s">
        <v>64</v>
      </c>
      <c r="E278" s="99">
        <f>SUM(E279)</f>
        <v>309.6</v>
      </c>
    </row>
    <row r="279" spans="1:5" ht="16.5" outlineLevel="5">
      <c r="A279" s="98" t="s">
        <v>229</v>
      </c>
      <c r="B279" s="26" t="s">
        <v>286</v>
      </c>
      <c r="C279" s="26" t="s">
        <v>298</v>
      </c>
      <c r="D279" s="26" t="s">
        <v>228</v>
      </c>
      <c r="E279" s="100">
        <f>SUM(130+179.6)</f>
        <v>309.6</v>
      </c>
    </row>
    <row r="280" spans="1:5" ht="33">
      <c r="A280" s="101" t="s">
        <v>300</v>
      </c>
      <c r="B280" s="80" t="s">
        <v>299</v>
      </c>
      <c r="C280" s="80" t="s">
        <v>64</v>
      </c>
      <c r="D280" s="80" t="s">
        <v>64</v>
      </c>
      <c r="E280" s="99">
        <f>SUM(E281+E315)</f>
        <v>23893.2</v>
      </c>
    </row>
    <row r="281" spans="1:5" ht="16.5" outlineLevel="1">
      <c r="A281" s="101" t="s">
        <v>302</v>
      </c>
      <c r="B281" s="80" t="s">
        <v>301</v>
      </c>
      <c r="C281" s="80" t="s">
        <v>64</v>
      </c>
      <c r="D281" s="80" t="s">
        <v>64</v>
      </c>
      <c r="E281" s="99">
        <f>SUM(E282+E288+E294+E302+E306)</f>
        <v>21161.4</v>
      </c>
    </row>
    <row r="282" spans="1:5" ht="33" outlineLevel="2">
      <c r="A282" s="101" t="s">
        <v>304</v>
      </c>
      <c r="B282" s="80" t="s">
        <v>301</v>
      </c>
      <c r="C282" s="80" t="s">
        <v>303</v>
      </c>
      <c r="D282" s="80" t="s">
        <v>64</v>
      </c>
      <c r="E282" s="99">
        <f>SUM(E283)</f>
        <v>11491.7</v>
      </c>
    </row>
    <row r="283" spans="1:5" ht="16.5" outlineLevel="3">
      <c r="A283" s="101" t="s">
        <v>225</v>
      </c>
      <c r="B283" s="80" t="s">
        <v>301</v>
      </c>
      <c r="C283" s="80" t="s">
        <v>305</v>
      </c>
      <c r="D283" s="80" t="s">
        <v>64</v>
      </c>
      <c r="E283" s="99">
        <f>SUM(E287+E284)</f>
        <v>11491.7</v>
      </c>
    </row>
    <row r="284" spans="1:5" ht="16.5" customHeight="1" outlineLevel="2">
      <c r="A284" s="145" t="s">
        <v>495</v>
      </c>
      <c r="B284" s="26" t="s">
        <v>301</v>
      </c>
      <c r="C284" s="26" t="s">
        <v>500</v>
      </c>
      <c r="D284" s="26"/>
      <c r="E284" s="100">
        <f>SUM(E285)</f>
        <v>228.6</v>
      </c>
    </row>
    <row r="285" spans="1:5" ht="16.5" customHeight="1" outlineLevel="2">
      <c r="A285" s="98" t="s">
        <v>229</v>
      </c>
      <c r="B285" s="26" t="s">
        <v>301</v>
      </c>
      <c r="C285" s="26" t="s">
        <v>500</v>
      </c>
      <c r="D285" s="26" t="s">
        <v>228</v>
      </c>
      <c r="E285" s="100">
        <f>SUM(457.2-228.6)</f>
        <v>228.6</v>
      </c>
    </row>
    <row r="286" spans="1:5" ht="33" outlineLevel="4">
      <c r="A286" s="101" t="s">
        <v>307</v>
      </c>
      <c r="B286" s="80" t="s">
        <v>301</v>
      </c>
      <c r="C286" s="80" t="s">
        <v>306</v>
      </c>
      <c r="D286" s="80" t="s">
        <v>64</v>
      </c>
      <c r="E286" s="99">
        <f>SUM(E287)</f>
        <v>11263.1</v>
      </c>
    </row>
    <row r="287" spans="1:5" ht="16.5" outlineLevel="5">
      <c r="A287" s="98" t="s">
        <v>229</v>
      </c>
      <c r="B287" s="26" t="s">
        <v>301</v>
      </c>
      <c r="C287" s="26" t="s">
        <v>306</v>
      </c>
      <c r="D287" s="26" t="s">
        <v>228</v>
      </c>
      <c r="E287" s="100">
        <f>SUM(11928.1-573-92)</f>
        <v>11263.1</v>
      </c>
    </row>
    <row r="288" spans="1:5" ht="16.5" outlineLevel="2">
      <c r="A288" s="101" t="s">
        <v>309</v>
      </c>
      <c r="B288" s="80" t="s">
        <v>301</v>
      </c>
      <c r="C288" s="80" t="s">
        <v>308</v>
      </c>
      <c r="D288" s="80" t="s">
        <v>64</v>
      </c>
      <c r="E288" s="99">
        <f>SUM(E289+E291)</f>
        <v>1252.7</v>
      </c>
    </row>
    <row r="289" spans="1:5" ht="16.5" customHeight="1" outlineLevel="2">
      <c r="A289" s="145" t="s">
        <v>495</v>
      </c>
      <c r="B289" s="26" t="s">
        <v>301</v>
      </c>
      <c r="C289" s="26" t="s">
        <v>501</v>
      </c>
      <c r="D289" s="26"/>
      <c r="E289" s="100">
        <f>SUM(E290)</f>
        <v>6.4</v>
      </c>
    </row>
    <row r="290" spans="1:5" ht="16.5" customHeight="1" outlineLevel="2">
      <c r="A290" s="98" t="s">
        <v>229</v>
      </c>
      <c r="B290" s="26" t="s">
        <v>301</v>
      </c>
      <c r="C290" s="26" t="s">
        <v>501</v>
      </c>
      <c r="D290" s="26" t="s">
        <v>228</v>
      </c>
      <c r="E290" s="100">
        <f>SUM(12.8-6.4)</f>
        <v>6.4</v>
      </c>
    </row>
    <row r="291" spans="1:5" ht="16.5" outlineLevel="3">
      <c r="A291" s="101" t="s">
        <v>225</v>
      </c>
      <c r="B291" s="80" t="s">
        <v>301</v>
      </c>
      <c r="C291" s="80" t="s">
        <v>310</v>
      </c>
      <c r="D291" s="80" t="s">
        <v>64</v>
      </c>
      <c r="E291" s="99">
        <f>SUM(E293)</f>
        <v>1246.3</v>
      </c>
    </row>
    <row r="292" spans="1:5" ht="33" outlineLevel="4">
      <c r="A292" s="101" t="s">
        <v>312</v>
      </c>
      <c r="B292" s="80" t="s">
        <v>301</v>
      </c>
      <c r="C292" s="80" t="s">
        <v>311</v>
      </c>
      <c r="D292" s="80" t="s">
        <v>64</v>
      </c>
      <c r="E292" s="99">
        <f>SUM(E293)</f>
        <v>1246.3</v>
      </c>
    </row>
    <row r="293" spans="1:5" ht="16.5" outlineLevel="5">
      <c r="A293" s="98" t="s">
        <v>229</v>
      </c>
      <c r="B293" s="26" t="s">
        <v>301</v>
      </c>
      <c r="C293" s="26" t="s">
        <v>311</v>
      </c>
      <c r="D293" s="26" t="s">
        <v>228</v>
      </c>
      <c r="E293" s="100">
        <f>SUM(1277.5-31.2)</f>
        <v>1246.3</v>
      </c>
    </row>
    <row r="294" spans="1:5" ht="16.5" outlineLevel="2">
      <c r="A294" s="101" t="s">
        <v>314</v>
      </c>
      <c r="B294" s="80" t="s">
        <v>301</v>
      </c>
      <c r="C294" s="80" t="s">
        <v>313</v>
      </c>
      <c r="D294" s="80" t="s">
        <v>64</v>
      </c>
      <c r="E294" s="99">
        <f>SUM(E297+E295)</f>
        <v>5525.999999999999</v>
      </c>
    </row>
    <row r="295" spans="1:5" ht="16.5" customHeight="1" outlineLevel="2">
      <c r="A295" s="145" t="s">
        <v>495</v>
      </c>
      <c r="B295" s="26" t="s">
        <v>301</v>
      </c>
      <c r="C295" s="26" t="s">
        <v>502</v>
      </c>
      <c r="D295" s="26"/>
      <c r="E295" s="100">
        <f>SUM(E296)</f>
        <v>32.4</v>
      </c>
    </row>
    <row r="296" spans="1:5" ht="16.5" customHeight="1" outlineLevel="2">
      <c r="A296" s="98" t="s">
        <v>229</v>
      </c>
      <c r="B296" s="26" t="s">
        <v>301</v>
      </c>
      <c r="C296" s="26" t="s">
        <v>502</v>
      </c>
      <c r="D296" s="26" t="s">
        <v>228</v>
      </c>
      <c r="E296" s="100">
        <f>SUM(64.8-32.4)</f>
        <v>32.4</v>
      </c>
    </row>
    <row r="297" spans="1:5" ht="16.5" outlineLevel="3">
      <c r="A297" s="101" t="s">
        <v>225</v>
      </c>
      <c r="B297" s="80" t="s">
        <v>301</v>
      </c>
      <c r="C297" s="80" t="s">
        <v>315</v>
      </c>
      <c r="D297" s="80" t="s">
        <v>64</v>
      </c>
      <c r="E297" s="99">
        <f>SUM(E298+E300)</f>
        <v>5493.599999999999</v>
      </c>
    </row>
    <row r="298" spans="1:5" ht="33" outlineLevel="4">
      <c r="A298" s="101" t="s">
        <v>317</v>
      </c>
      <c r="B298" s="80" t="s">
        <v>301</v>
      </c>
      <c r="C298" s="80" t="s">
        <v>316</v>
      </c>
      <c r="D298" s="80" t="s">
        <v>64</v>
      </c>
      <c r="E298" s="99">
        <f>SUM(E299)</f>
        <v>4781.2</v>
      </c>
    </row>
    <row r="299" spans="1:5" ht="16.5" outlineLevel="5">
      <c r="A299" s="98" t="s">
        <v>229</v>
      </c>
      <c r="B299" s="26" t="s">
        <v>301</v>
      </c>
      <c r="C299" s="26" t="s">
        <v>316</v>
      </c>
      <c r="D299" s="26" t="s">
        <v>228</v>
      </c>
      <c r="E299" s="100">
        <f>SUM(4930.9-111.4-38.3)</f>
        <v>4781.2</v>
      </c>
    </row>
    <row r="300" spans="1:5" ht="51" customHeight="1" outlineLevel="4">
      <c r="A300" s="101" t="s">
        <v>247</v>
      </c>
      <c r="B300" s="80" t="s">
        <v>301</v>
      </c>
      <c r="C300" s="80" t="s">
        <v>318</v>
      </c>
      <c r="D300" s="80" t="s">
        <v>64</v>
      </c>
      <c r="E300" s="99">
        <f>SUM(E301)</f>
        <v>712.4</v>
      </c>
    </row>
    <row r="301" spans="1:5" ht="16.5" outlineLevel="5">
      <c r="A301" s="98" t="s">
        <v>229</v>
      </c>
      <c r="B301" s="26" t="s">
        <v>301</v>
      </c>
      <c r="C301" s="26" t="s">
        <v>318</v>
      </c>
      <c r="D301" s="26" t="s">
        <v>228</v>
      </c>
      <c r="E301" s="100">
        <f>SUM(721.4-9)</f>
        <v>712.4</v>
      </c>
    </row>
    <row r="302" spans="1:5" ht="33" outlineLevel="2">
      <c r="A302" s="101" t="s">
        <v>320</v>
      </c>
      <c r="B302" s="80" t="s">
        <v>301</v>
      </c>
      <c r="C302" s="80" t="s">
        <v>319</v>
      </c>
      <c r="D302" s="80" t="s">
        <v>64</v>
      </c>
      <c r="E302" s="99">
        <f>SUM(E303)</f>
        <v>71</v>
      </c>
    </row>
    <row r="303" spans="1:5" ht="33.75" customHeight="1" outlineLevel="3">
      <c r="A303" s="101" t="s">
        <v>322</v>
      </c>
      <c r="B303" s="80" t="s">
        <v>301</v>
      </c>
      <c r="C303" s="80" t="s">
        <v>321</v>
      </c>
      <c r="D303" s="80" t="s">
        <v>64</v>
      </c>
      <c r="E303" s="99">
        <f>SUM(E304)</f>
        <v>71</v>
      </c>
    </row>
    <row r="304" spans="1:5" ht="31.5" customHeight="1" outlineLevel="4">
      <c r="A304" s="101" t="s">
        <v>322</v>
      </c>
      <c r="B304" s="80" t="s">
        <v>301</v>
      </c>
      <c r="C304" s="80" t="s">
        <v>321</v>
      </c>
      <c r="D304" s="80" t="s">
        <v>64</v>
      </c>
      <c r="E304" s="99">
        <f>SUM(E305)</f>
        <v>71</v>
      </c>
    </row>
    <row r="305" spans="1:5" ht="16.5" outlineLevel="5">
      <c r="A305" s="98" t="s">
        <v>229</v>
      </c>
      <c r="B305" s="26" t="s">
        <v>301</v>
      </c>
      <c r="C305" s="26" t="s">
        <v>321</v>
      </c>
      <c r="D305" s="26" t="s">
        <v>228</v>
      </c>
      <c r="E305" s="100">
        <f>SUM('[1]Лист1'!$D$15)</f>
        <v>71</v>
      </c>
    </row>
    <row r="306" spans="1:5" ht="16.5" outlineLevel="2">
      <c r="A306" s="101" t="s">
        <v>127</v>
      </c>
      <c r="B306" s="80" t="s">
        <v>301</v>
      </c>
      <c r="C306" s="80" t="s">
        <v>126</v>
      </c>
      <c r="D306" s="80" t="s">
        <v>64</v>
      </c>
      <c r="E306" s="99">
        <f>SUM(E308+E309+E311+E313)</f>
        <v>2820</v>
      </c>
    </row>
    <row r="307" spans="1:5" ht="33" outlineLevel="4">
      <c r="A307" s="101" t="s">
        <v>324</v>
      </c>
      <c r="B307" s="80" t="s">
        <v>301</v>
      </c>
      <c r="C307" s="80" t="s">
        <v>323</v>
      </c>
      <c r="D307" s="80" t="s">
        <v>64</v>
      </c>
      <c r="E307" s="99">
        <f>SUM(E308)</f>
        <v>1000</v>
      </c>
    </row>
    <row r="308" spans="1:5" ht="16.5" outlineLevel="5">
      <c r="A308" s="98" t="s">
        <v>229</v>
      </c>
      <c r="B308" s="26" t="s">
        <v>301</v>
      </c>
      <c r="C308" s="26" t="s">
        <v>323</v>
      </c>
      <c r="D308" s="26" t="s">
        <v>228</v>
      </c>
      <c r="E308" s="100">
        <v>1000</v>
      </c>
    </row>
    <row r="309" spans="1:5" ht="66" outlineLevel="5">
      <c r="A309" s="101" t="s">
        <v>11</v>
      </c>
      <c r="B309" s="80" t="s">
        <v>301</v>
      </c>
      <c r="C309" s="80" t="s">
        <v>46</v>
      </c>
      <c r="D309" s="80"/>
      <c r="E309" s="99">
        <f>SUM(E310)</f>
        <v>220</v>
      </c>
    </row>
    <row r="310" spans="1:5" ht="16.5" outlineLevel="5">
      <c r="A310" s="98" t="s">
        <v>229</v>
      </c>
      <c r="B310" s="26" t="s">
        <v>301</v>
      </c>
      <c r="C310" s="26" t="s">
        <v>46</v>
      </c>
      <c r="D310" s="26" t="s">
        <v>228</v>
      </c>
      <c r="E310" s="100">
        <v>220</v>
      </c>
    </row>
    <row r="311" spans="1:5" ht="50.25" customHeight="1" outlineLevel="5">
      <c r="A311" s="162" t="s">
        <v>49</v>
      </c>
      <c r="B311" s="163" t="s">
        <v>301</v>
      </c>
      <c r="C311" s="155" t="s">
        <v>50</v>
      </c>
      <c r="D311" s="155" t="s">
        <v>64</v>
      </c>
      <c r="E311" s="100">
        <f>SUM(E312)</f>
        <v>800</v>
      </c>
    </row>
    <row r="312" spans="1:5" ht="16.5" outlineLevel="5">
      <c r="A312" s="164" t="s">
        <v>229</v>
      </c>
      <c r="B312" s="165" t="s">
        <v>301</v>
      </c>
      <c r="C312" s="165" t="s">
        <v>50</v>
      </c>
      <c r="D312" s="165" t="s">
        <v>228</v>
      </c>
      <c r="E312" s="166">
        <v>800</v>
      </c>
    </row>
    <row r="313" spans="1:5" ht="54" customHeight="1" outlineLevel="5">
      <c r="A313" s="101" t="s">
        <v>51</v>
      </c>
      <c r="B313" s="163" t="s">
        <v>301</v>
      </c>
      <c r="C313" s="155" t="s">
        <v>52</v>
      </c>
      <c r="D313" s="155" t="s">
        <v>64</v>
      </c>
      <c r="E313" s="99">
        <f>SUM(E314)</f>
        <v>800</v>
      </c>
    </row>
    <row r="314" spans="1:5" ht="16.5" outlineLevel="5">
      <c r="A314" s="98" t="s">
        <v>229</v>
      </c>
      <c r="B314" s="165" t="s">
        <v>301</v>
      </c>
      <c r="C314" s="165" t="s">
        <v>52</v>
      </c>
      <c r="D314" s="165" t="s">
        <v>228</v>
      </c>
      <c r="E314" s="166">
        <v>800</v>
      </c>
    </row>
    <row r="315" spans="1:5" ht="33" outlineLevel="1">
      <c r="A315" s="101" t="s">
        <v>325</v>
      </c>
      <c r="B315" s="80" t="s">
        <v>487</v>
      </c>
      <c r="C315" s="80" t="s">
        <v>64</v>
      </c>
      <c r="D315" s="80" t="s">
        <v>64</v>
      </c>
      <c r="E315" s="99">
        <f>SUM(E316)</f>
        <v>2731.8</v>
      </c>
    </row>
    <row r="316" spans="1:5" ht="53.25" customHeight="1" outlineLevel="2">
      <c r="A316" s="101" t="s">
        <v>277</v>
      </c>
      <c r="B316" s="80" t="s">
        <v>487</v>
      </c>
      <c r="C316" s="80" t="s">
        <v>276</v>
      </c>
      <c r="D316" s="80" t="s">
        <v>64</v>
      </c>
      <c r="E316" s="99">
        <f>SUM(E321+E317)</f>
        <v>2731.8</v>
      </c>
    </row>
    <row r="317" spans="1:5" ht="16.5" customHeight="1" outlineLevel="2">
      <c r="A317" s="145" t="s">
        <v>495</v>
      </c>
      <c r="B317" s="26" t="s">
        <v>487</v>
      </c>
      <c r="C317" s="26" t="s">
        <v>499</v>
      </c>
      <c r="D317" s="26"/>
      <c r="E317" s="100">
        <f>SUM(E318)</f>
        <v>41</v>
      </c>
    </row>
    <row r="318" spans="1:5" ht="16.5" customHeight="1" outlineLevel="2">
      <c r="A318" s="98" t="s">
        <v>229</v>
      </c>
      <c r="B318" s="26" t="s">
        <v>487</v>
      </c>
      <c r="C318" s="26" t="s">
        <v>499</v>
      </c>
      <c r="D318" s="26" t="s">
        <v>228</v>
      </c>
      <c r="E318" s="100">
        <f>SUM(82-41)</f>
        <v>41</v>
      </c>
    </row>
    <row r="319" spans="1:5" ht="16.5" outlineLevel="3">
      <c r="A319" s="101" t="s">
        <v>225</v>
      </c>
      <c r="B319" s="80" t="s">
        <v>487</v>
      </c>
      <c r="C319" s="80" t="s">
        <v>278</v>
      </c>
      <c r="D319" s="80" t="s">
        <v>64</v>
      </c>
      <c r="E319" s="99">
        <f>SUM(E321)</f>
        <v>2690.8</v>
      </c>
    </row>
    <row r="320" spans="1:5" ht="66" outlineLevel="4">
      <c r="A320" s="101" t="s">
        <v>280</v>
      </c>
      <c r="B320" s="80" t="s">
        <v>487</v>
      </c>
      <c r="C320" s="80" t="s">
        <v>279</v>
      </c>
      <c r="D320" s="80" t="s">
        <v>64</v>
      </c>
      <c r="E320" s="99">
        <f>SUM(E321)</f>
        <v>2690.8</v>
      </c>
    </row>
    <row r="321" spans="1:5" ht="16.5" outlineLevel="5">
      <c r="A321" s="98" t="s">
        <v>229</v>
      </c>
      <c r="B321" s="26" t="s">
        <v>487</v>
      </c>
      <c r="C321" s="26" t="s">
        <v>279</v>
      </c>
      <c r="D321" s="26" t="s">
        <v>228</v>
      </c>
      <c r="E321" s="100">
        <f>SUM(2560.5+130.3)</f>
        <v>2690.8</v>
      </c>
    </row>
    <row r="322" spans="1:5" ht="16.5">
      <c r="A322" s="101" t="s">
        <v>497</v>
      </c>
      <c r="B322" s="80" t="s">
        <v>326</v>
      </c>
      <c r="C322" s="80" t="s">
        <v>64</v>
      </c>
      <c r="D322" s="80" t="s">
        <v>64</v>
      </c>
      <c r="E322" s="99">
        <f>SUM(E323)</f>
        <v>510</v>
      </c>
    </row>
    <row r="323" spans="1:5" ht="16.5" outlineLevel="1">
      <c r="A323" s="101" t="s">
        <v>498</v>
      </c>
      <c r="B323" s="80" t="s">
        <v>489</v>
      </c>
      <c r="C323" s="80" t="s">
        <v>64</v>
      </c>
      <c r="D323" s="80" t="s">
        <v>64</v>
      </c>
      <c r="E323" s="99">
        <f>SUM(E324)</f>
        <v>510</v>
      </c>
    </row>
    <row r="324" spans="1:5" ht="16.5" outlineLevel="2">
      <c r="A324" s="101" t="s">
        <v>127</v>
      </c>
      <c r="B324" s="80" t="s">
        <v>489</v>
      </c>
      <c r="C324" s="80" t="s">
        <v>126</v>
      </c>
      <c r="D324" s="80" t="s">
        <v>64</v>
      </c>
      <c r="E324" s="99">
        <f>SUM(E325+E327+E329)</f>
        <v>510</v>
      </c>
    </row>
    <row r="325" spans="1:5" ht="16.5" outlineLevel="4">
      <c r="A325" s="101" t="s">
        <v>335</v>
      </c>
      <c r="B325" s="80" t="s">
        <v>489</v>
      </c>
      <c r="C325" s="80" t="s">
        <v>334</v>
      </c>
      <c r="D325" s="80" t="s">
        <v>64</v>
      </c>
      <c r="E325" s="99">
        <f>SUM(E326)</f>
        <v>160</v>
      </c>
    </row>
    <row r="326" spans="1:5" ht="32.25" customHeight="1" outlineLevel="5">
      <c r="A326" s="98" t="s">
        <v>337</v>
      </c>
      <c r="B326" s="26" t="s">
        <v>489</v>
      </c>
      <c r="C326" s="26" t="s">
        <v>334</v>
      </c>
      <c r="D326" s="26" t="s">
        <v>336</v>
      </c>
      <c r="E326" s="100">
        <f>SUM(100+60)</f>
        <v>160</v>
      </c>
    </row>
    <row r="327" spans="1:5" ht="33" outlineLevel="4">
      <c r="A327" s="101" t="s">
        <v>14</v>
      </c>
      <c r="B327" s="80" t="s">
        <v>489</v>
      </c>
      <c r="C327" s="80" t="s">
        <v>339</v>
      </c>
      <c r="D327" s="80" t="s">
        <v>64</v>
      </c>
      <c r="E327" s="99">
        <f>SUM(E328)</f>
        <v>300</v>
      </c>
    </row>
    <row r="328" spans="1:5" ht="36" customHeight="1" outlineLevel="5">
      <c r="A328" s="98" t="s">
        <v>337</v>
      </c>
      <c r="B328" s="26" t="s">
        <v>489</v>
      </c>
      <c r="C328" s="26" t="s">
        <v>339</v>
      </c>
      <c r="D328" s="26" t="s">
        <v>336</v>
      </c>
      <c r="E328" s="100">
        <f>SUM(200+100)</f>
        <v>300</v>
      </c>
    </row>
    <row r="329" spans="1:5" ht="34.5" customHeight="1" outlineLevel="4">
      <c r="A329" s="101" t="s">
        <v>15</v>
      </c>
      <c r="B329" s="80" t="s">
        <v>489</v>
      </c>
      <c r="C329" s="80" t="s">
        <v>340</v>
      </c>
      <c r="D329" s="80" t="s">
        <v>64</v>
      </c>
      <c r="E329" s="99">
        <f>SUM(E330)</f>
        <v>50</v>
      </c>
    </row>
    <row r="330" spans="1:5" ht="30.75" customHeight="1" outlineLevel="5">
      <c r="A330" s="98" t="s">
        <v>337</v>
      </c>
      <c r="B330" s="26" t="s">
        <v>489</v>
      </c>
      <c r="C330" s="26" t="s">
        <v>340</v>
      </c>
      <c r="D330" s="26" t="s">
        <v>336</v>
      </c>
      <c r="E330" s="100">
        <v>50</v>
      </c>
    </row>
    <row r="331" spans="1:5" ht="16.5">
      <c r="A331" s="101" t="s">
        <v>342</v>
      </c>
      <c r="B331" s="80" t="s">
        <v>341</v>
      </c>
      <c r="C331" s="80" t="s">
        <v>64</v>
      </c>
      <c r="D331" s="80" t="s">
        <v>64</v>
      </c>
      <c r="E331" s="99">
        <f>SUM(E332+E336+E391+E403)</f>
        <v>147874.7</v>
      </c>
    </row>
    <row r="332" spans="1:5" ht="16.5" outlineLevel="1">
      <c r="A332" s="101" t="s">
        <v>344</v>
      </c>
      <c r="B332" s="80" t="s">
        <v>343</v>
      </c>
      <c r="C332" s="80" t="s">
        <v>64</v>
      </c>
      <c r="D332" s="80" t="s">
        <v>64</v>
      </c>
      <c r="E332" s="99">
        <f>SUM(E333)</f>
        <v>8945.2</v>
      </c>
    </row>
    <row r="333" spans="1:5" ht="16.5" outlineLevel="2">
      <c r="A333" s="101" t="s">
        <v>346</v>
      </c>
      <c r="B333" s="80" t="s">
        <v>343</v>
      </c>
      <c r="C333" s="80" t="s">
        <v>345</v>
      </c>
      <c r="D333" s="80" t="s">
        <v>64</v>
      </c>
      <c r="E333" s="99">
        <f>SUM(E334)</f>
        <v>8945.2</v>
      </c>
    </row>
    <row r="334" spans="1:5" ht="33" outlineLevel="4">
      <c r="A334" s="101" t="s">
        <v>348</v>
      </c>
      <c r="B334" s="80" t="s">
        <v>343</v>
      </c>
      <c r="C334" s="80" t="s">
        <v>347</v>
      </c>
      <c r="D334" s="80" t="s">
        <v>64</v>
      </c>
      <c r="E334" s="99">
        <f>SUM(E335)</f>
        <v>8945.2</v>
      </c>
    </row>
    <row r="335" spans="1:5" ht="16.5" outlineLevel="5">
      <c r="A335" s="98" t="s">
        <v>229</v>
      </c>
      <c r="B335" s="26" t="s">
        <v>343</v>
      </c>
      <c r="C335" s="26" t="s">
        <v>347</v>
      </c>
      <c r="D335" s="26" t="s">
        <v>228</v>
      </c>
      <c r="E335" s="100">
        <f>SUM('[1]Лист1'!$D$34)</f>
        <v>8945.2</v>
      </c>
    </row>
    <row r="336" spans="1:5" ht="16.5" outlineLevel="1">
      <c r="A336" s="101" t="s">
        <v>350</v>
      </c>
      <c r="B336" s="80" t="s">
        <v>349</v>
      </c>
      <c r="C336" s="80" t="s">
        <v>64</v>
      </c>
      <c r="D336" s="80" t="s">
        <v>64</v>
      </c>
      <c r="E336" s="99">
        <f>SUM(E337+E385)</f>
        <v>120758.00000000001</v>
      </c>
    </row>
    <row r="337" spans="1:5" ht="16.5" outlineLevel="2">
      <c r="A337" s="101" t="s">
        <v>352</v>
      </c>
      <c r="B337" s="80" t="s">
        <v>349</v>
      </c>
      <c r="C337" s="80" t="s">
        <v>351</v>
      </c>
      <c r="D337" s="80" t="s">
        <v>64</v>
      </c>
      <c r="E337" s="99">
        <f>SUM(E342+E345+E348+E361+E364+E366+E368+E370+E338+E340)</f>
        <v>119504.00000000001</v>
      </c>
    </row>
    <row r="338" spans="1:5" ht="66" outlineLevel="2">
      <c r="A338" s="146" t="s">
        <v>473</v>
      </c>
      <c r="B338" s="26" t="s">
        <v>349</v>
      </c>
      <c r="C338" s="26" t="s">
        <v>475</v>
      </c>
      <c r="D338" s="26"/>
      <c r="E338" s="100">
        <f>SUM(E339)</f>
        <v>141.1</v>
      </c>
    </row>
    <row r="339" spans="1:5" ht="16.5" outlineLevel="2">
      <c r="A339" s="98" t="s">
        <v>157</v>
      </c>
      <c r="B339" s="26" t="s">
        <v>349</v>
      </c>
      <c r="C339" s="26" t="s">
        <v>475</v>
      </c>
      <c r="D339" s="26" t="s">
        <v>156</v>
      </c>
      <c r="E339" s="100">
        <v>141.1</v>
      </c>
    </row>
    <row r="340" spans="1:5" ht="33" outlineLevel="2">
      <c r="A340" s="101" t="s">
        <v>474</v>
      </c>
      <c r="B340" s="26" t="s">
        <v>349</v>
      </c>
      <c r="C340" s="26" t="s">
        <v>476</v>
      </c>
      <c r="D340" s="26"/>
      <c r="E340" s="100">
        <f>SUM(E341)</f>
        <v>59.7</v>
      </c>
    </row>
    <row r="341" spans="1:5" ht="16.5" outlineLevel="2">
      <c r="A341" s="98" t="s">
        <v>157</v>
      </c>
      <c r="B341" s="26" t="s">
        <v>349</v>
      </c>
      <c r="C341" s="26" t="s">
        <v>476</v>
      </c>
      <c r="D341" s="26" t="s">
        <v>156</v>
      </c>
      <c r="E341" s="100">
        <v>59.7</v>
      </c>
    </row>
    <row r="342" spans="1:5" ht="33" outlineLevel="3">
      <c r="A342" s="101" t="s">
        <v>354</v>
      </c>
      <c r="B342" s="80" t="s">
        <v>349</v>
      </c>
      <c r="C342" s="80" t="s">
        <v>353</v>
      </c>
      <c r="D342" s="80" t="s">
        <v>64</v>
      </c>
      <c r="E342" s="99">
        <f>SUM(E344)</f>
        <v>294.9</v>
      </c>
    </row>
    <row r="343" spans="1:5" ht="49.5" outlineLevel="4">
      <c r="A343" s="101" t="s">
        <v>356</v>
      </c>
      <c r="B343" s="80" t="s">
        <v>349</v>
      </c>
      <c r="C343" s="80" t="s">
        <v>355</v>
      </c>
      <c r="D343" s="80" t="s">
        <v>64</v>
      </c>
      <c r="E343" s="99">
        <f>SUM(E344)</f>
        <v>294.9</v>
      </c>
    </row>
    <row r="344" spans="1:5" ht="16.5" outlineLevel="5">
      <c r="A344" s="98" t="s">
        <v>157</v>
      </c>
      <c r="B344" s="26" t="s">
        <v>349</v>
      </c>
      <c r="C344" s="26" t="s">
        <v>355</v>
      </c>
      <c r="D344" s="26" t="s">
        <v>156</v>
      </c>
      <c r="E344" s="100">
        <f>SUM('[1]Лист1'!$D$35)</f>
        <v>294.9</v>
      </c>
    </row>
    <row r="345" spans="1:5" ht="33" outlineLevel="3">
      <c r="A345" s="147" t="s">
        <v>4</v>
      </c>
      <c r="B345" s="80" t="s">
        <v>349</v>
      </c>
      <c r="C345" s="80" t="s">
        <v>357</v>
      </c>
      <c r="D345" s="80" t="s">
        <v>64</v>
      </c>
      <c r="E345" s="99">
        <f>SUM(E347)</f>
        <v>1071.2</v>
      </c>
    </row>
    <row r="346" spans="1:5" ht="33" outlineLevel="4">
      <c r="A346" s="101" t="s">
        <v>359</v>
      </c>
      <c r="B346" s="80" t="s">
        <v>349</v>
      </c>
      <c r="C346" s="80" t="s">
        <v>358</v>
      </c>
      <c r="D346" s="80" t="s">
        <v>64</v>
      </c>
      <c r="E346" s="99">
        <f>SUM(E347)</f>
        <v>1071.2</v>
      </c>
    </row>
    <row r="347" spans="1:5" ht="16.5" outlineLevel="5">
      <c r="A347" s="98" t="s">
        <v>157</v>
      </c>
      <c r="B347" s="26" t="s">
        <v>349</v>
      </c>
      <c r="C347" s="26" t="s">
        <v>358</v>
      </c>
      <c r="D347" s="26" t="s">
        <v>156</v>
      </c>
      <c r="E347" s="100">
        <f>SUM('[1]Лист1'!$D$36)</f>
        <v>1071.2</v>
      </c>
    </row>
    <row r="348" spans="1:5" ht="16.5" outlineLevel="3">
      <c r="A348" s="101" t="s">
        <v>361</v>
      </c>
      <c r="B348" s="80" t="s">
        <v>349</v>
      </c>
      <c r="C348" s="80" t="s">
        <v>360</v>
      </c>
      <c r="D348" s="80" t="s">
        <v>64</v>
      </c>
      <c r="E348" s="99">
        <f>SUM(E349+E351+E355+E357+E359+E353)</f>
        <v>18941.9</v>
      </c>
    </row>
    <row r="349" spans="1:5" ht="49.5" outlineLevel="4">
      <c r="A349" s="101" t="s">
        <v>363</v>
      </c>
      <c r="B349" s="80" t="s">
        <v>349</v>
      </c>
      <c r="C349" s="80" t="s">
        <v>362</v>
      </c>
      <c r="D349" s="80" t="s">
        <v>64</v>
      </c>
      <c r="E349" s="99">
        <f>SUM(E350)</f>
        <v>3175.2</v>
      </c>
    </row>
    <row r="350" spans="1:5" ht="16.5" outlineLevel="5">
      <c r="A350" s="98" t="s">
        <v>157</v>
      </c>
      <c r="B350" s="26" t="s">
        <v>349</v>
      </c>
      <c r="C350" s="26" t="s">
        <v>362</v>
      </c>
      <c r="D350" s="26" t="s">
        <v>156</v>
      </c>
      <c r="E350" s="100">
        <v>3175.2</v>
      </c>
    </row>
    <row r="351" spans="1:5" ht="49.5" outlineLevel="4">
      <c r="A351" s="101" t="s">
        <v>365</v>
      </c>
      <c r="B351" s="80" t="s">
        <v>349</v>
      </c>
      <c r="C351" s="80" t="s">
        <v>364</v>
      </c>
      <c r="D351" s="80" t="s">
        <v>64</v>
      </c>
      <c r="E351" s="99">
        <f>SUM(E352)</f>
        <v>544.9</v>
      </c>
    </row>
    <row r="352" spans="1:5" ht="16.5" outlineLevel="5">
      <c r="A352" s="98" t="s">
        <v>157</v>
      </c>
      <c r="B352" s="26" t="s">
        <v>349</v>
      </c>
      <c r="C352" s="26" t="s">
        <v>364</v>
      </c>
      <c r="D352" s="26" t="s">
        <v>156</v>
      </c>
      <c r="E352" s="100">
        <v>544.9</v>
      </c>
    </row>
    <row r="353" spans="1:5" ht="33" outlineLevel="5">
      <c r="A353" s="98" t="s">
        <v>478</v>
      </c>
      <c r="B353" s="80" t="s">
        <v>349</v>
      </c>
      <c r="C353" s="80" t="s">
        <v>477</v>
      </c>
      <c r="D353" s="80" t="s">
        <v>64</v>
      </c>
      <c r="E353" s="99">
        <f>SUM(E354)</f>
        <v>10502.7</v>
      </c>
    </row>
    <row r="354" spans="1:5" ht="16.5" outlineLevel="5">
      <c r="A354" s="98" t="s">
        <v>157</v>
      </c>
      <c r="B354" s="26" t="s">
        <v>349</v>
      </c>
      <c r="C354" s="26" t="s">
        <v>477</v>
      </c>
      <c r="D354" s="26" t="s">
        <v>156</v>
      </c>
      <c r="E354" s="100">
        <v>10502.7</v>
      </c>
    </row>
    <row r="355" spans="1:5" ht="66" outlineLevel="4">
      <c r="A355" s="101" t="s">
        <v>367</v>
      </c>
      <c r="B355" s="80" t="s">
        <v>349</v>
      </c>
      <c r="C355" s="80" t="s">
        <v>366</v>
      </c>
      <c r="D355" s="80" t="s">
        <v>64</v>
      </c>
      <c r="E355" s="99">
        <f>SUM(E356)</f>
        <v>1383.7</v>
      </c>
    </row>
    <row r="356" spans="1:5" ht="16.5" outlineLevel="5">
      <c r="A356" s="98" t="s">
        <v>157</v>
      </c>
      <c r="B356" s="26" t="s">
        <v>349</v>
      </c>
      <c r="C356" s="26" t="s">
        <v>366</v>
      </c>
      <c r="D356" s="26" t="s">
        <v>156</v>
      </c>
      <c r="E356" s="100">
        <f>SUM('[1]Лист1'!$D$52)</f>
        <v>1383.7</v>
      </c>
    </row>
    <row r="357" spans="1:5" ht="66" outlineLevel="4">
      <c r="A357" s="101" t="s">
        <v>369</v>
      </c>
      <c r="B357" s="80" t="s">
        <v>349</v>
      </c>
      <c r="C357" s="80" t="s">
        <v>368</v>
      </c>
      <c r="D357" s="80" t="s">
        <v>64</v>
      </c>
      <c r="E357" s="99">
        <f>SUM(E358)</f>
        <v>2423.5</v>
      </c>
    </row>
    <row r="358" spans="1:5" ht="16.5" outlineLevel="5">
      <c r="A358" s="98" t="s">
        <v>157</v>
      </c>
      <c r="B358" s="26" t="s">
        <v>349</v>
      </c>
      <c r="C358" s="26" t="s">
        <v>368</v>
      </c>
      <c r="D358" s="26" t="s">
        <v>156</v>
      </c>
      <c r="E358" s="100">
        <f>SUM('[1]Лист1'!$D$41)</f>
        <v>2423.5</v>
      </c>
    </row>
    <row r="359" spans="1:5" ht="33" outlineLevel="4">
      <c r="A359" s="101" t="s">
        <v>371</v>
      </c>
      <c r="B359" s="80" t="s">
        <v>349</v>
      </c>
      <c r="C359" s="80" t="s">
        <v>370</v>
      </c>
      <c r="D359" s="80" t="s">
        <v>64</v>
      </c>
      <c r="E359" s="99">
        <f>SUM(E360)</f>
        <v>911.9</v>
      </c>
    </row>
    <row r="360" spans="1:5" ht="16.5" outlineLevel="5">
      <c r="A360" s="98" t="s">
        <v>157</v>
      </c>
      <c r="B360" s="26" t="s">
        <v>349</v>
      </c>
      <c r="C360" s="26" t="s">
        <v>370</v>
      </c>
      <c r="D360" s="26" t="s">
        <v>156</v>
      </c>
      <c r="E360" s="100">
        <f>SUM('[1]Лист1'!$D$47)</f>
        <v>911.9</v>
      </c>
    </row>
    <row r="361" spans="1:5" ht="49.5" outlineLevel="3">
      <c r="A361" s="101" t="s">
        <v>373</v>
      </c>
      <c r="B361" s="80" t="s">
        <v>349</v>
      </c>
      <c r="C361" s="80" t="s">
        <v>372</v>
      </c>
      <c r="D361" s="80" t="s">
        <v>64</v>
      </c>
      <c r="E361" s="99">
        <f>SUM(E363)</f>
        <v>2640</v>
      </c>
    </row>
    <row r="362" spans="1:5" ht="49.5" outlineLevel="4">
      <c r="A362" s="101" t="s">
        <v>373</v>
      </c>
      <c r="B362" s="80" t="s">
        <v>349</v>
      </c>
      <c r="C362" s="80" t="s">
        <v>374</v>
      </c>
      <c r="D362" s="80" t="s">
        <v>64</v>
      </c>
      <c r="E362" s="99">
        <f>SUM(E363)</f>
        <v>2640</v>
      </c>
    </row>
    <row r="363" spans="1:5" ht="16.5" outlineLevel="5">
      <c r="A363" s="98" t="s">
        <v>157</v>
      </c>
      <c r="B363" s="26" t="s">
        <v>349</v>
      </c>
      <c r="C363" s="26" t="s">
        <v>374</v>
      </c>
      <c r="D363" s="26" t="s">
        <v>156</v>
      </c>
      <c r="E363" s="100">
        <f>SUM('[1]Лист1'!$D$42)</f>
        <v>2640</v>
      </c>
    </row>
    <row r="364" spans="1:5" ht="49.5" outlineLevel="3">
      <c r="A364" s="101" t="s">
        <v>376</v>
      </c>
      <c r="B364" s="80" t="s">
        <v>349</v>
      </c>
      <c r="C364" s="80" t="s">
        <v>375</v>
      </c>
      <c r="D364" s="80" t="s">
        <v>64</v>
      </c>
      <c r="E364" s="99">
        <f>SUM(E365)</f>
        <v>13.3</v>
      </c>
    </row>
    <row r="365" spans="1:5" ht="16.5" outlineLevel="5">
      <c r="A365" s="98" t="s">
        <v>157</v>
      </c>
      <c r="B365" s="26" t="s">
        <v>349</v>
      </c>
      <c r="C365" s="26" t="s">
        <v>375</v>
      </c>
      <c r="D365" s="26" t="s">
        <v>156</v>
      </c>
      <c r="E365" s="100">
        <f>SUM('[1]Лист1'!$D$51)</f>
        <v>13.3</v>
      </c>
    </row>
    <row r="366" spans="1:5" ht="16.5" outlineLevel="3">
      <c r="A366" s="101" t="s">
        <v>378</v>
      </c>
      <c r="B366" s="80" t="s">
        <v>349</v>
      </c>
      <c r="C366" s="80" t="s">
        <v>377</v>
      </c>
      <c r="D366" s="80" t="s">
        <v>64</v>
      </c>
      <c r="E366" s="99">
        <f>SUM(E367)</f>
        <v>23824.3</v>
      </c>
    </row>
    <row r="367" spans="1:5" ht="16.5" outlineLevel="5">
      <c r="A367" s="98" t="s">
        <v>157</v>
      </c>
      <c r="B367" s="26" t="s">
        <v>349</v>
      </c>
      <c r="C367" s="26" t="s">
        <v>377</v>
      </c>
      <c r="D367" s="26" t="s">
        <v>156</v>
      </c>
      <c r="E367" s="100">
        <f>SUM('[1]Лист1'!$D$44)</f>
        <v>23824.3</v>
      </c>
    </row>
    <row r="368" spans="1:5" ht="33" outlineLevel="3">
      <c r="A368" s="101" t="s">
        <v>380</v>
      </c>
      <c r="B368" s="80" t="s">
        <v>349</v>
      </c>
      <c r="C368" s="80" t="s">
        <v>379</v>
      </c>
      <c r="D368" s="80" t="s">
        <v>64</v>
      </c>
      <c r="E368" s="99">
        <f>SUM(E369)</f>
        <v>20789.4</v>
      </c>
    </row>
    <row r="369" spans="1:5" ht="16.5" outlineLevel="5">
      <c r="A369" s="98" t="s">
        <v>157</v>
      </c>
      <c r="B369" s="26" t="s">
        <v>349</v>
      </c>
      <c r="C369" s="26" t="s">
        <v>379</v>
      </c>
      <c r="D369" s="26" t="s">
        <v>156</v>
      </c>
      <c r="E369" s="100">
        <v>20789.4</v>
      </c>
    </row>
    <row r="370" spans="1:5" ht="16.5" outlineLevel="3">
      <c r="A370" s="101" t="s">
        <v>382</v>
      </c>
      <c r="B370" s="80" t="s">
        <v>349</v>
      </c>
      <c r="C370" s="80" t="s">
        <v>381</v>
      </c>
      <c r="D370" s="80" t="s">
        <v>64</v>
      </c>
      <c r="E370" s="99">
        <f>SUM(E371+E373+E375+E379+E381+E377+E383)</f>
        <v>51728.200000000004</v>
      </c>
    </row>
    <row r="371" spans="1:5" ht="16.5" outlineLevel="4">
      <c r="A371" s="101" t="s">
        <v>384</v>
      </c>
      <c r="B371" s="80" t="s">
        <v>349</v>
      </c>
      <c r="C371" s="80" t="s">
        <v>383</v>
      </c>
      <c r="D371" s="80" t="s">
        <v>64</v>
      </c>
      <c r="E371" s="99">
        <f>SUM(E372)</f>
        <v>9681.9</v>
      </c>
    </row>
    <row r="372" spans="1:5" ht="16.5" outlineLevel="5">
      <c r="A372" s="98" t="s">
        <v>157</v>
      </c>
      <c r="B372" s="26" t="s">
        <v>349</v>
      </c>
      <c r="C372" s="26" t="s">
        <v>383</v>
      </c>
      <c r="D372" s="26" t="s">
        <v>156</v>
      </c>
      <c r="E372" s="100">
        <f>SUM('[1]Лист1'!$D$37)</f>
        <v>9681.9</v>
      </c>
    </row>
    <row r="373" spans="1:5" ht="49.5" outlineLevel="4">
      <c r="A373" s="101" t="s">
        <v>386</v>
      </c>
      <c r="B373" s="80" t="s">
        <v>349</v>
      </c>
      <c r="C373" s="80" t="s">
        <v>385</v>
      </c>
      <c r="D373" s="80" t="s">
        <v>64</v>
      </c>
      <c r="E373" s="99">
        <f>SUM(E374)</f>
        <v>8497.4</v>
      </c>
    </row>
    <row r="374" spans="1:5" ht="16.5" outlineLevel="5">
      <c r="A374" s="98" t="s">
        <v>157</v>
      </c>
      <c r="B374" s="26" t="s">
        <v>349</v>
      </c>
      <c r="C374" s="26" t="s">
        <v>385</v>
      </c>
      <c r="D374" s="26" t="s">
        <v>156</v>
      </c>
      <c r="E374" s="100">
        <v>8497.4</v>
      </c>
    </row>
    <row r="375" spans="1:5" ht="33" outlineLevel="4">
      <c r="A375" s="101" t="s">
        <v>388</v>
      </c>
      <c r="B375" s="80" t="s">
        <v>349</v>
      </c>
      <c r="C375" s="80" t="s">
        <v>387</v>
      </c>
      <c r="D375" s="80" t="s">
        <v>64</v>
      </c>
      <c r="E375" s="99">
        <f>SUM(E376)</f>
        <v>1590.2</v>
      </c>
    </row>
    <row r="376" spans="1:5" ht="16.5" outlineLevel="5">
      <c r="A376" s="98" t="s">
        <v>157</v>
      </c>
      <c r="B376" s="26" t="s">
        <v>349</v>
      </c>
      <c r="C376" s="26" t="s">
        <v>387</v>
      </c>
      <c r="D376" s="26" t="s">
        <v>156</v>
      </c>
      <c r="E376" s="100">
        <v>1590.2</v>
      </c>
    </row>
    <row r="377" spans="1:5" ht="49.5" outlineLevel="5">
      <c r="A377" s="98" t="s">
        <v>480</v>
      </c>
      <c r="B377" s="80" t="s">
        <v>349</v>
      </c>
      <c r="C377" s="80" t="s">
        <v>479</v>
      </c>
      <c r="D377" s="80" t="s">
        <v>64</v>
      </c>
      <c r="E377" s="99">
        <f>SUM(E378)</f>
        <v>29801.5</v>
      </c>
    </row>
    <row r="378" spans="1:5" ht="16.5" outlineLevel="5">
      <c r="A378" s="98" t="s">
        <v>157</v>
      </c>
      <c r="B378" s="26" t="s">
        <v>349</v>
      </c>
      <c r="C378" s="26" t="s">
        <v>479</v>
      </c>
      <c r="D378" s="26" t="s">
        <v>156</v>
      </c>
      <c r="E378" s="100">
        <v>29801.5</v>
      </c>
    </row>
    <row r="379" spans="1:5" ht="49.5" outlineLevel="4">
      <c r="A379" s="101" t="s">
        <v>390</v>
      </c>
      <c r="B379" s="80" t="s">
        <v>349</v>
      </c>
      <c r="C379" s="80" t="s">
        <v>389</v>
      </c>
      <c r="D379" s="80" t="s">
        <v>64</v>
      </c>
      <c r="E379" s="99">
        <f>SUM(E380)</f>
        <v>195.4</v>
      </c>
    </row>
    <row r="380" spans="1:5" ht="16.5" outlineLevel="5">
      <c r="A380" s="98" t="s">
        <v>157</v>
      </c>
      <c r="B380" s="26" t="s">
        <v>349</v>
      </c>
      <c r="C380" s="26" t="s">
        <v>389</v>
      </c>
      <c r="D380" s="26" t="s">
        <v>156</v>
      </c>
      <c r="E380" s="100">
        <v>195.4</v>
      </c>
    </row>
    <row r="381" spans="1:5" ht="49.5" outlineLevel="4">
      <c r="A381" s="101" t="s">
        <v>392</v>
      </c>
      <c r="B381" s="80" t="s">
        <v>349</v>
      </c>
      <c r="C381" s="80" t="s">
        <v>391</v>
      </c>
      <c r="D381" s="80" t="s">
        <v>64</v>
      </c>
      <c r="E381" s="99">
        <f>SUM(E382)</f>
        <v>64.7</v>
      </c>
    </row>
    <row r="382" spans="1:5" ht="16.5" outlineLevel="5">
      <c r="A382" s="98" t="s">
        <v>157</v>
      </c>
      <c r="B382" s="26" t="s">
        <v>349</v>
      </c>
      <c r="C382" s="26" t="s">
        <v>391</v>
      </c>
      <c r="D382" s="26" t="s">
        <v>156</v>
      </c>
      <c r="E382" s="100">
        <v>64.7</v>
      </c>
    </row>
    <row r="383" spans="1:5" ht="49.5" outlineLevel="5">
      <c r="A383" s="98" t="s">
        <v>482</v>
      </c>
      <c r="B383" s="80" t="s">
        <v>349</v>
      </c>
      <c r="C383" s="80" t="s">
        <v>481</v>
      </c>
      <c r="D383" s="80" t="s">
        <v>64</v>
      </c>
      <c r="E383" s="99">
        <f>SUM(E384)</f>
        <v>1897.1</v>
      </c>
    </row>
    <row r="384" spans="1:5" ht="16.5" outlineLevel="5">
      <c r="A384" s="98" t="s">
        <v>157</v>
      </c>
      <c r="B384" s="26" t="s">
        <v>349</v>
      </c>
      <c r="C384" s="26" t="s">
        <v>481</v>
      </c>
      <c r="D384" s="26" t="s">
        <v>156</v>
      </c>
      <c r="E384" s="100">
        <v>1897.1</v>
      </c>
    </row>
    <row r="385" spans="1:5" ht="16.5" outlineLevel="2">
      <c r="A385" s="101" t="s">
        <v>127</v>
      </c>
      <c r="B385" s="80" t="s">
        <v>349</v>
      </c>
      <c r="C385" s="80" t="s">
        <v>126</v>
      </c>
      <c r="D385" s="80" t="s">
        <v>64</v>
      </c>
      <c r="E385" s="99">
        <f>SUM(E386)</f>
        <v>1254</v>
      </c>
    </row>
    <row r="386" spans="1:5" ht="36.75" customHeight="1" outlineLevel="2">
      <c r="A386" s="101" t="s">
        <v>39</v>
      </c>
      <c r="B386" s="80" t="s">
        <v>349</v>
      </c>
      <c r="C386" s="80" t="s">
        <v>40</v>
      </c>
      <c r="D386" s="80"/>
      <c r="E386" s="99">
        <f>SUM(E389+E387)</f>
        <v>1254</v>
      </c>
    </row>
    <row r="387" spans="1:5" ht="33" outlineLevel="4">
      <c r="A387" s="101" t="s">
        <v>37</v>
      </c>
      <c r="B387" s="80" t="s">
        <v>349</v>
      </c>
      <c r="C387" s="80" t="s">
        <v>393</v>
      </c>
      <c r="D387" s="80" t="s">
        <v>64</v>
      </c>
      <c r="E387" s="99">
        <f>SUM(E388)</f>
        <v>714</v>
      </c>
    </row>
    <row r="388" spans="1:5" ht="16.5" outlineLevel="5">
      <c r="A388" s="98" t="s">
        <v>361</v>
      </c>
      <c r="B388" s="26" t="s">
        <v>349</v>
      </c>
      <c r="C388" s="80" t="s">
        <v>393</v>
      </c>
      <c r="D388" s="26" t="s">
        <v>394</v>
      </c>
      <c r="E388" s="100">
        <f>SUM(350+364)</f>
        <v>714</v>
      </c>
    </row>
    <row r="389" spans="1:5" ht="33" outlineLevel="4">
      <c r="A389" s="101" t="s">
        <v>38</v>
      </c>
      <c r="B389" s="80" t="s">
        <v>349</v>
      </c>
      <c r="C389" s="80" t="s">
        <v>395</v>
      </c>
      <c r="D389" s="80" t="s">
        <v>64</v>
      </c>
      <c r="E389" s="99">
        <f>SUM(E390)</f>
        <v>540</v>
      </c>
    </row>
    <row r="390" spans="1:5" ht="16.5" outlineLevel="5">
      <c r="A390" s="98" t="s">
        <v>361</v>
      </c>
      <c r="B390" s="26" t="s">
        <v>349</v>
      </c>
      <c r="C390" s="80" t="s">
        <v>395</v>
      </c>
      <c r="D390" s="26" t="s">
        <v>394</v>
      </c>
      <c r="E390" s="100">
        <f>SUM(300+240)</f>
        <v>540</v>
      </c>
    </row>
    <row r="391" spans="1:5" ht="16.5" outlineLevel="1">
      <c r="A391" s="101" t="s">
        <v>397</v>
      </c>
      <c r="B391" s="80" t="s">
        <v>396</v>
      </c>
      <c r="C391" s="80" t="s">
        <v>64</v>
      </c>
      <c r="D391" s="80" t="s">
        <v>64</v>
      </c>
      <c r="E391" s="99">
        <f>SUM(E392)</f>
        <v>8483.3</v>
      </c>
    </row>
    <row r="392" spans="1:5" ht="16.5" outlineLevel="2">
      <c r="A392" s="101" t="s">
        <v>271</v>
      </c>
      <c r="B392" s="80" t="s">
        <v>396</v>
      </c>
      <c r="C392" s="80" t="s">
        <v>270</v>
      </c>
      <c r="D392" s="80" t="s">
        <v>64</v>
      </c>
      <c r="E392" s="99">
        <f>SUM(E393+E396)</f>
        <v>8483.3</v>
      </c>
    </row>
    <row r="393" spans="1:5" ht="66" outlineLevel="3">
      <c r="A393" s="101" t="s">
        <v>399</v>
      </c>
      <c r="B393" s="80" t="s">
        <v>396</v>
      </c>
      <c r="C393" s="80" t="s">
        <v>398</v>
      </c>
      <c r="D393" s="80" t="s">
        <v>64</v>
      </c>
      <c r="E393" s="99">
        <f>SUM(E395)</f>
        <v>2427</v>
      </c>
    </row>
    <row r="394" spans="1:5" ht="66" outlineLevel="4">
      <c r="A394" s="101" t="s">
        <v>401</v>
      </c>
      <c r="B394" s="80" t="s">
        <v>396</v>
      </c>
      <c r="C394" s="80" t="s">
        <v>400</v>
      </c>
      <c r="D394" s="80" t="s">
        <v>64</v>
      </c>
      <c r="E394" s="99">
        <f>SUM(E395)</f>
        <v>2427</v>
      </c>
    </row>
    <row r="395" spans="1:5" ht="16.5" outlineLevel="5">
      <c r="A395" s="98" t="s">
        <v>157</v>
      </c>
      <c r="B395" s="26" t="s">
        <v>396</v>
      </c>
      <c r="C395" s="26" t="s">
        <v>400</v>
      </c>
      <c r="D395" s="26" t="s">
        <v>156</v>
      </c>
      <c r="E395" s="100">
        <f>SUM('[1]Лист1'!$D$48)</f>
        <v>2427</v>
      </c>
    </row>
    <row r="396" spans="1:5" ht="33" outlineLevel="3">
      <c r="A396" s="101" t="s">
        <v>403</v>
      </c>
      <c r="B396" s="80" t="s">
        <v>396</v>
      </c>
      <c r="C396" s="80" t="s">
        <v>402</v>
      </c>
      <c r="D396" s="80" t="s">
        <v>64</v>
      </c>
      <c r="E396" s="99">
        <f>SUM(E397+E399+E401)</f>
        <v>6056.3</v>
      </c>
    </row>
    <row r="397" spans="1:5" ht="16.5" outlineLevel="4">
      <c r="A397" s="101" t="s">
        <v>405</v>
      </c>
      <c r="B397" s="80" t="s">
        <v>396</v>
      </c>
      <c r="C397" s="80" t="s">
        <v>404</v>
      </c>
      <c r="D397" s="80" t="s">
        <v>64</v>
      </c>
      <c r="E397" s="99">
        <f>SUM(E398)</f>
        <v>792.2</v>
      </c>
    </row>
    <row r="398" spans="1:5" ht="49.5" outlineLevel="5">
      <c r="A398" s="98" t="s">
        <v>407</v>
      </c>
      <c r="B398" s="26" t="s">
        <v>396</v>
      </c>
      <c r="C398" s="26" t="s">
        <v>404</v>
      </c>
      <c r="D398" s="26" t="s">
        <v>406</v>
      </c>
      <c r="E398" s="100">
        <v>792.2</v>
      </c>
    </row>
    <row r="399" spans="1:5" ht="16.5" outlineLevel="4">
      <c r="A399" s="101" t="s">
        <v>409</v>
      </c>
      <c r="B399" s="80" t="s">
        <v>396</v>
      </c>
      <c r="C399" s="80" t="s">
        <v>408</v>
      </c>
      <c r="D399" s="80" t="s">
        <v>64</v>
      </c>
      <c r="E399" s="99">
        <f>SUM(E400)</f>
        <v>868.5</v>
      </c>
    </row>
    <row r="400" spans="1:5" ht="49.5" outlineLevel="5">
      <c r="A400" s="98" t="s">
        <v>407</v>
      </c>
      <c r="B400" s="26" t="s">
        <v>396</v>
      </c>
      <c r="C400" s="26" t="s">
        <v>408</v>
      </c>
      <c r="D400" s="26" t="s">
        <v>406</v>
      </c>
      <c r="E400" s="100">
        <v>868.5</v>
      </c>
    </row>
    <row r="401" spans="1:5" ht="16.5" outlineLevel="4">
      <c r="A401" s="101" t="s">
        <v>413</v>
      </c>
      <c r="B401" s="80" t="s">
        <v>396</v>
      </c>
      <c r="C401" s="80" t="s">
        <v>410</v>
      </c>
      <c r="D401" s="80" t="s">
        <v>64</v>
      </c>
      <c r="E401" s="99">
        <f>SUM(E402)</f>
        <v>4395.6</v>
      </c>
    </row>
    <row r="402" spans="1:5" ht="49.5" outlineLevel="5">
      <c r="A402" s="98" t="s">
        <v>407</v>
      </c>
      <c r="B402" s="26" t="s">
        <v>396</v>
      </c>
      <c r="C402" s="26" t="s">
        <v>410</v>
      </c>
      <c r="D402" s="26" t="s">
        <v>406</v>
      </c>
      <c r="E402" s="100">
        <v>4395.6</v>
      </c>
    </row>
    <row r="403" spans="1:5" ht="16.5" outlineLevel="1">
      <c r="A403" s="101" t="s">
        <v>415</v>
      </c>
      <c r="B403" s="80" t="s">
        <v>414</v>
      </c>
      <c r="C403" s="80" t="s">
        <v>64</v>
      </c>
      <c r="D403" s="80" t="s">
        <v>64</v>
      </c>
      <c r="E403" s="99">
        <f>SUM(E404+E412)</f>
        <v>9688.199999999999</v>
      </c>
    </row>
    <row r="404" spans="1:5" ht="49.5" outlineLevel="2">
      <c r="A404" s="101" t="s">
        <v>74</v>
      </c>
      <c r="B404" s="80" t="s">
        <v>414</v>
      </c>
      <c r="C404" s="80" t="s">
        <v>73</v>
      </c>
      <c r="D404" s="80" t="s">
        <v>64</v>
      </c>
      <c r="E404" s="99">
        <f>SUM(E405)</f>
        <v>8438.199999999999</v>
      </c>
    </row>
    <row r="405" spans="1:5" ht="16.5" outlineLevel="3">
      <c r="A405" s="101" t="s">
        <v>82</v>
      </c>
      <c r="B405" s="80" t="s">
        <v>414</v>
      </c>
      <c r="C405" s="80" t="s">
        <v>81</v>
      </c>
      <c r="D405" s="80" t="s">
        <v>64</v>
      </c>
      <c r="E405" s="99">
        <f>SUM(E406+E408+E410)</f>
        <v>8438.199999999999</v>
      </c>
    </row>
    <row r="406" spans="1:5" ht="49.5" outlineLevel="4">
      <c r="A406" s="101" t="s">
        <v>417</v>
      </c>
      <c r="B406" s="80" t="s">
        <v>414</v>
      </c>
      <c r="C406" s="80" t="s">
        <v>416</v>
      </c>
      <c r="D406" s="80" t="s">
        <v>64</v>
      </c>
      <c r="E406" s="99">
        <f>SUM(E407)</f>
        <v>1628.2999999999993</v>
      </c>
    </row>
    <row r="407" spans="1:5" ht="16.5" outlineLevel="5">
      <c r="A407" s="98" t="s">
        <v>78</v>
      </c>
      <c r="B407" s="26" t="s">
        <v>414</v>
      </c>
      <c r="C407" s="26" t="s">
        <v>416</v>
      </c>
      <c r="D407" s="26" t="s">
        <v>77</v>
      </c>
      <c r="E407" s="100">
        <f>SUM('[1]Лист1'!$D$46-E369)</f>
        <v>1628.2999999999993</v>
      </c>
    </row>
    <row r="408" spans="1:5" ht="33" outlineLevel="4">
      <c r="A408" s="101" t="s">
        <v>419</v>
      </c>
      <c r="B408" s="80" t="s">
        <v>414</v>
      </c>
      <c r="C408" s="80" t="s">
        <v>418</v>
      </c>
      <c r="D408" s="80" t="s">
        <v>64</v>
      </c>
      <c r="E408" s="99">
        <f>SUM(E409)</f>
        <v>6139.8</v>
      </c>
    </row>
    <row r="409" spans="1:5" ht="16.5" outlineLevel="5">
      <c r="A409" s="98" t="s">
        <v>78</v>
      </c>
      <c r="B409" s="26" t="s">
        <v>414</v>
      </c>
      <c r="C409" s="26" t="s">
        <v>418</v>
      </c>
      <c r="D409" s="26" t="s">
        <v>77</v>
      </c>
      <c r="E409" s="100">
        <f>SUM('[1]Лист1'!$D$13)</f>
        <v>6139.8</v>
      </c>
    </row>
    <row r="410" spans="1:5" ht="21.75" customHeight="1" outlineLevel="4">
      <c r="A410" s="101" t="s">
        <v>421</v>
      </c>
      <c r="B410" s="80" t="s">
        <v>414</v>
      </c>
      <c r="C410" s="80" t="s">
        <v>420</v>
      </c>
      <c r="D410" s="80" t="s">
        <v>64</v>
      </c>
      <c r="E410" s="99">
        <f>SUM(E411)</f>
        <v>670.1</v>
      </c>
    </row>
    <row r="411" spans="1:5" ht="16.5" outlineLevel="5">
      <c r="A411" s="98" t="s">
        <v>78</v>
      </c>
      <c r="B411" s="26" t="s">
        <v>414</v>
      </c>
      <c r="C411" s="26" t="s">
        <v>420</v>
      </c>
      <c r="D411" s="26" t="s">
        <v>77</v>
      </c>
      <c r="E411" s="100">
        <f>SUM('[1]Лист1'!$D$50)</f>
        <v>670.1</v>
      </c>
    </row>
    <row r="412" spans="1:5" ht="16.5" outlineLevel="2">
      <c r="A412" s="101" t="s">
        <v>127</v>
      </c>
      <c r="B412" s="80" t="s">
        <v>414</v>
      </c>
      <c r="C412" s="80" t="s">
        <v>126</v>
      </c>
      <c r="D412" s="80" t="s">
        <v>64</v>
      </c>
      <c r="E412" s="99">
        <f>SUM(E413+E415)</f>
        <v>1250</v>
      </c>
    </row>
    <row r="413" spans="1:5" ht="33" outlineLevel="4">
      <c r="A413" s="101" t="s">
        <v>17</v>
      </c>
      <c r="B413" s="80" t="s">
        <v>414</v>
      </c>
      <c r="C413" s="80" t="s">
        <v>422</v>
      </c>
      <c r="D413" s="80" t="s">
        <v>64</v>
      </c>
      <c r="E413" s="99">
        <f>SUM(E414)</f>
        <v>1000</v>
      </c>
    </row>
    <row r="414" spans="1:5" ht="16.5" outlineLevel="5">
      <c r="A414" s="98" t="s">
        <v>361</v>
      </c>
      <c r="B414" s="26" t="s">
        <v>414</v>
      </c>
      <c r="C414" s="26" t="s">
        <v>422</v>
      </c>
      <c r="D414" s="26" t="s">
        <v>394</v>
      </c>
      <c r="E414" s="100">
        <f>SUM(800+200)</f>
        <v>1000</v>
      </c>
    </row>
    <row r="415" spans="1:5" ht="16.5" outlineLevel="4">
      <c r="A415" s="101" t="s">
        <v>16</v>
      </c>
      <c r="B415" s="80" t="s">
        <v>414</v>
      </c>
      <c r="C415" s="80" t="s">
        <v>423</v>
      </c>
      <c r="D415" s="80" t="s">
        <v>64</v>
      </c>
      <c r="E415" s="99">
        <f>SUM(E416)</f>
        <v>250</v>
      </c>
    </row>
    <row r="416" spans="1:5" ht="16.5" outlineLevel="5">
      <c r="A416" s="98" t="s">
        <v>361</v>
      </c>
      <c r="B416" s="26" t="s">
        <v>414</v>
      </c>
      <c r="C416" s="26" t="s">
        <v>423</v>
      </c>
      <c r="D416" s="26" t="s">
        <v>394</v>
      </c>
      <c r="E416" s="100">
        <f>SUM(150+100)</f>
        <v>250</v>
      </c>
    </row>
    <row r="417" spans="1:6" s="3" customFormat="1" ht="16.5" outlineLevel="5">
      <c r="A417" s="101" t="s">
        <v>492</v>
      </c>
      <c r="B417" s="80" t="s">
        <v>490</v>
      </c>
      <c r="C417" s="80" t="s">
        <v>64</v>
      </c>
      <c r="D417" s="80" t="s">
        <v>64</v>
      </c>
      <c r="E417" s="99">
        <f>SUM(E418+E425)</f>
        <v>10689.2</v>
      </c>
      <c r="F417" s="153"/>
    </row>
    <row r="418" spans="1:6" s="3" customFormat="1" ht="16.5" outlineLevel="5">
      <c r="A418" s="101" t="s">
        <v>491</v>
      </c>
      <c r="B418" s="80" t="s">
        <v>7</v>
      </c>
      <c r="C418" s="80" t="s">
        <v>64</v>
      </c>
      <c r="D418" s="80" t="s">
        <v>64</v>
      </c>
      <c r="E418" s="99">
        <f>SUM(E419)</f>
        <v>9454.2</v>
      </c>
      <c r="F418" s="153"/>
    </row>
    <row r="419" spans="1:6" s="3" customFormat="1" ht="16.5" outlineLevel="5">
      <c r="A419" s="101" t="s">
        <v>329</v>
      </c>
      <c r="B419" s="80" t="s">
        <v>7</v>
      </c>
      <c r="C419" s="80" t="s">
        <v>328</v>
      </c>
      <c r="D419" s="80" t="s">
        <v>64</v>
      </c>
      <c r="E419" s="99">
        <f>SUM(E424+E420)</f>
        <v>9454.2</v>
      </c>
      <c r="F419" s="153"/>
    </row>
    <row r="420" spans="1:6" s="3" customFormat="1" ht="16.5" outlineLevel="5">
      <c r="A420" s="144" t="s">
        <v>495</v>
      </c>
      <c r="B420" s="80" t="s">
        <v>7</v>
      </c>
      <c r="C420" s="80" t="s">
        <v>496</v>
      </c>
      <c r="D420" s="80"/>
      <c r="E420" s="99">
        <f>SUM(E421)</f>
        <v>838.7</v>
      </c>
      <c r="F420" s="153"/>
    </row>
    <row r="421" spans="1:6" s="3" customFormat="1" ht="16.5" outlineLevel="5">
      <c r="A421" s="98" t="s">
        <v>229</v>
      </c>
      <c r="B421" s="26" t="s">
        <v>7</v>
      </c>
      <c r="C421" s="26" t="s">
        <v>496</v>
      </c>
      <c r="D421" s="26" t="s">
        <v>228</v>
      </c>
      <c r="E421" s="99">
        <f>SUM(1677.4-838.7)</f>
        <v>838.7</v>
      </c>
      <c r="F421" s="153"/>
    </row>
    <row r="422" spans="1:6" s="3" customFormat="1" ht="16.5" outlineLevel="5">
      <c r="A422" s="101" t="s">
        <v>225</v>
      </c>
      <c r="B422" s="80" t="s">
        <v>7</v>
      </c>
      <c r="C422" s="80" t="s">
        <v>330</v>
      </c>
      <c r="D422" s="80" t="s">
        <v>64</v>
      </c>
      <c r="E422" s="99">
        <f>SUM(E424)</f>
        <v>8615.5</v>
      </c>
      <c r="F422" s="153"/>
    </row>
    <row r="423" spans="1:6" s="3" customFormat="1" ht="33" outlineLevel="5">
      <c r="A423" s="101" t="s">
        <v>332</v>
      </c>
      <c r="B423" s="80" t="s">
        <v>7</v>
      </c>
      <c r="C423" s="80" t="s">
        <v>331</v>
      </c>
      <c r="D423" s="80" t="s">
        <v>64</v>
      </c>
      <c r="E423" s="99">
        <f>SUM(E424)</f>
        <v>8615.5</v>
      </c>
      <c r="F423" s="153"/>
    </row>
    <row r="424" spans="1:5" ht="16.5" outlineLevel="5">
      <c r="A424" s="98" t="s">
        <v>229</v>
      </c>
      <c r="B424" s="26" t="s">
        <v>7</v>
      </c>
      <c r="C424" s="26" t="s">
        <v>331</v>
      </c>
      <c r="D424" s="26" t="s">
        <v>228</v>
      </c>
      <c r="E424" s="100">
        <f>SUM(9269-653.5)</f>
        <v>8615.5</v>
      </c>
    </row>
    <row r="425" spans="1:5" ht="16.5" outlineLevel="5">
      <c r="A425" s="101" t="s">
        <v>494</v>
      </c>
      <c r="B425" s="80" t="s">
        <v>493</v>
      </c>
      <c r="C425" s="80"/>
      <c r="D425" s="80"/>
      <c r="E425" s="99">
        <f>SUM(E426)</f>
        <v>1235</v>
      </c>
    </row>
    <row r="426" spans="1:5" ht="16.5" outlineLevel="5">
      <c r="A426" s="101" t="s">
        <v>127</v>
      </c>
      <c r="B426" s="80" t="s">
        <v>493</v>
      </c>
      <c r="C426" s="80" t="s">
        <v>126</v>
      </c>
      <c r="D426" s="80"/>
      <c r="E426" s="99">
        <f>SUM(E427+E429)</f>
        <v>1235</v>
      </c>
    </row>
    <row r="427" spans="1:5" ht="33" outlineLevel="5">
      <c r="A427" s="101" t="s">
        <v>59</v>
      </c>
      <c r="B427" s="80" t="s">
        <v>493</v>
      </c>
      <c r="C427" s="80" t="s">
        <v>338</v>
      </c>
      <c r="D427" s="80" t="s">
        <v>64</v>
      </c>
      <c r="E427" s="99">
        <f>SUM(E428)</f>
        <v>1200</v>
      </c>
    </row>
    <row r="428" spans="1:5" ht="33" customHeight="1" outlineLevel="5">
      <c r="A428" s="98" t="s">
        <v>337</v>
      </c>
      <c r="B428" s="26" t="s">
        <v>493</v>
      </c>
      <c r="C428" s="26" t="s">
        <v>338</v>
      </c>
      <c r="D428" s="26" t="s">
        <v>336</v>
      </c>
      <c r="E428" s="100">
        <v>1200</v>
      </c>
    </row>
    <row r="429" spans="1:5" ht="68.25" customHeight="1" outlineLevel="5">
      <c r="A429" s="101" t="s">
        <v>18</v>
      </c>
      <c r="B429" s="80" t="s">
        <v>493</v>
      </c>
      <c r="C429" s="80" t="s">
        <v>46</v>
      </c>
      <c r="D429" s="80"/>
      <c r="E429" s="99">
        <f>SUM(E430)</f>
        <v>35</v>
      </c>
    </row>
    <row r="430" spans="1:5" ht="24" customHeight="1" outlineLevel="5">
      <c r="A430" s="98" t="s">
        <v>229</v>
      </c>
      <c r="B430" s="26" t="s">
        <v>493</v>
      </c>
      <c r="C430" s="26" t="s">
        <v>46</v>
      </c>
      <c r="D430" s="26" t="s">
        <v>228</v>
      </c>
      <c r="E430" s="100">
        <v>35</v>
      </c>
    </row>
    <row r="431" spans="1:5" ht="16.5">
      <c r="A431" s="140"/>
      <c r="B431" s="141" t="s">
        <v>64</v>
      </c>
      <c r="C431" s="141"/>
      <c r="D431" s="141"/>
      <c r="E431" s="142">
        <f>SUM(E331+E322+E280+E191+E125+E117+E90+E85+E14+E182+E417)</f>
        <v>473748.2</v>
      </c>
    </row>
    <row r="432" spans="1:5" ht="18.75" customHeight="1">
      <c r="A432" s="168"/>
      <c r="B432" s="168"/>
      <c r="C432" s="169"/>
      <c r="D432" s="169"/>
      <c r="E432" s="143"/>
    </row>
    <row r="433" spans="3:5" ht="18.75" customHeight="1">
      <c r="C433" s="170"/>
      <c r="D433" s="170"/>
      <c r="E433" s="143"/>
    </row>
    <row r="435" ht="12.75" customHeight="1">
      <c r="E435" s="143"/>
    </row>
  </sheetData>
  <mergeCells count="12">
    <mergeCell ref="C433:D433"/>
    <mergeCell ref="A8:E8"/>
    <mergeCell ref="A9:E9"/>
    <mergeCell ref="B12:E12"/>
    <mergeCell ref="A5:E5"/>
    <mergeCell ref="A6:E6"/>
    <mergeCell ref="A432:B432"/>
    <mergeCell ref="A1:E1"/>
    <mergeCell ref="A2:E2"/>
    <mergeCell ref="A3:E3"/>
    <mergeCell ref="A4:E4"/>
    <mergeCell ref="C432:D432"/>
  </mergeCells>
  <printOptions/>
  <pageMargins left="0.57" right="0.25" top="0.17" bottom="0.17" header="0.5" footer="0.17"/>
  <pageSetup horizontalDpi="600" verticalDpi="600" orientation="portrait" paperSize="9" scale="77" r:id="rId1"/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1"/>
  <sheetViews>
    <sheetView view="pageBreakPreview" zoomScaleSheetLayoutView="100" workbookViewId="0" topLeftCell="A475">
      <selection activeCell="F185" sqref="F185"/>
    </sheetView>
  </sheetViews>
  <sheetFormatPr defaultColWidth="9.140625" defaultRowHeight="12.75"/>
  <cols>
    <col min="1" max="1" width="78.8515625" style="19" customWidth="1"/>
    <col min="2" max="2" width="5.7109375" style="19" customWidth="1"/>
    <col min="3" max="3" width="7.00390625" style="19" customWidth="1"/>
    <col min="4" max="4" width="9.8515625" style="19" customWidth="1"/>
    <col min="5" max="5" width="5.421875" style="19" customWidth="1"/>
    <col min="6" max="6" width="11.57421875" style="19" customWidth="1"/>
    <col min="7" max="7" width="11.140625" style="0" customWidth="1"/>
  </cols>
  <sheetData>
    <row r="1" spans="7:8" ht="15.75">
      <c r="G1" s="4"/>
      <c r="H1" s="4"/>
    </row>
    <row r="2" spans="1:8" ht="15.75">
      <c r="A2" s="174" t="s">
        <v>450</v>
      </c>
      <c r="B2" s="174"/>
      <c r="C2" s="174"/>
      <c r="D2" s="174"/>
      <c r="E2" s="174"/>
      <c r="F2" s="174"/>
      <c r="G2" s="4"/>
      <c r="H2" s="4"/>
    </row>
    <row r="3" spans="1:8" ht="15.75">
      <c r="A3" s="174" t="s">
        <v>447</v>
      </c>
      <c r="B3" s="174"/>
      <c r="C3" s="174"/>
      <c r="D3" s="174"/>
      <c r="E3" s="174"/>
      <c r="F3" s="174"/>
      <c r="G3" s="4"/>
      <c r="H3" s="4"/>
    </row>
    <row r="4" spans="1:8" ht="15.75">
      <c r="A4" s="174" t="s">
        <v>448</v>
      </c>
      <c r="B4" s="174"/>
      <c r="C4" s="174"/>
      <c r="D4" s="174"/>
      <c r="E4" s="174"/>
      <c r="F4" s="174"/>
      <c r="G4" s="4"/>
      <c r="H4" s="4"/>
    </row>
    <row r="5" spans="1:8" ht="15.75">
      <c r="A5" s="174" t="s">
        <v>449</v>
      </c>
      <c r="B5" s="174"/>
      <c r="C5" s="174"/>
      <c r="D5" s="174"/>
      <c r="E5" s="174"/>
      <c r="F5" s="174"/>
      <c r="G5" s="4"/>
      <c r="H5" s="4"/>
    </row>
    <row r="6" spans="1:8" ht="15.75">
      <c r="A6" s="174" t="s">
        <v>483</v>
      </c>
      <c r="B6" s="174"/>
      <c r="C6" s="174"/>
      <c r="D6" s="174"/>
      <c r="E6" s="174"/>
      <c r="F6" s="174"/>
      <c r="G6" s="4"/>
      <c r="H6" s="4"/>
    </row>
    <row r="7" spans="1:8" ht="15.75">
      <c r="A7" s="6"/>
      <c r="B7" s="6"/>
      <c r="C7" s="6"/>
      <c r="D7" s="6"/>
      <c r="E7" s="6"/>
      <c r="F7" s="6"/>
      <c r="G7" s="4"/>
      <c r="H7" s="4"/>
    </row>
    <row r="8" spans="1:8" ht="9" customHeight="1">
      <c r="A8" s="6"/>
      <c r="B8" s="6"/>
      <c r="C8" s="6"/>
      <c r="D8" s="6"/>
      <c r="E8" s="6"/>
      <c r="F8" s="6"/>
      <c r="G8" s="4"/>
      <c r="H8" s="4"/>
    </row>
    <row r="9" spans="1:8" ht="15.75">
      <c r="A9" s="176" t="s">
        <v>451</v>
      </c>
      <c r="B9" s="176"/>
      <c r="C9" s="176"/>
      <c r="D9" s="176"/>
      <c r="E9" s="176"/>
      <c r="F9" s="176"/>
      <c r="G9" s="4"/>
      <c r="H9" s="4"/>
    </row>
    <row r="10" spans="1:8" ht="15.75">
      <c r="A10" s="175" t="s">
        <v>62</v>
      </c>
      <c r="B10" s="175"/>
      <c r="C10" s="175"/>
      <c r="D10" s="175"/>
      <c r="E10" s="175"/>
      <c r="F10" s="175"/>
      <c r="G10" s="4"/>
      <c r="H10" s="4"/>
    </row>
    <row r="11" spans="1:8" ht="15.75">
      <c r="A11" s="6"/>
      <c r="B11" s="6"/>
      <c r="C11" s="6"/>
      <c r="D11" s="7"/>
      <c r="E11" s="6"/>
      <c r="F11" s="6"/>
      <c r="G11" s="4"/>
      <c r="H11" s="4"/>
    </row>
    <row r="12" spans="1:8" ht="5.25" customHeight="1">
      <c r="A12" s="6"/>
      <c r="B12" s="6"/>
      <c r="C12" s="6"/>
      <c r="D12" s="7"/>
      <c r="E12" s="6"/>
      <c r="F12" s="6"/>
      <c r="G12" s="4"/>
      <c r="H12" s="4"/>
    </row>
    <row r="13" spans="4:8" ht="15.75">
      <c r="D13" s="20"/>
      <c r="F13" s="19" t="s">
        <v>424</v>
      </c>
      <c r="G13" s="4"/>
      <c r="H13" s="4"/>
    </row>
    <row r="14" spans="1:6" ht="18.75" customHeight="1" thickBot="1">
      <c r="A14" s="43" t="s">
        <v>426</v>
      </c>
      <c r="B14" s="43" t="s">
        <v>427</v>
      </c>
      <c r="C14" s="43" t="s">
        <v>65</v>
      </c>
      <c r="D14" s="43" t="s">
        <v>67</v>
      </c>
      <c r="E14" s="43" t="s">
        <v>68</v>
      </c>
      <c r="F14" s="43" t="s">
        <v>425</v>
      </c>
    </row>
    <row r="15" spans="1:6" ht="21" customHeight="1" thickBot="1">
      <c r="A15" s="39" t="s">
        <v>428</v>
      </c>
      <c r="B15" s="40" t="s">
        <v>429</v>
      </c>
      <c r="C15" s="41" t="s">
        <v>64</v>
      </c>
      <c r="D15" s="41" t="s">
        <v>64</v>
      </c>
      <c r="E15" s="41" t="s">
        <v>64</v>
      </c>
      <c r="F15" s="42">
        <f>SUM(F16)</f>
        <v>12175.1</v>
      </c>
    </row>
    <row r="16" spans="1:6" ht="31.5">
      <c r="A16" s="35" t="s">
        <v>137</v>
      </c>
      <c r="B16" s="36" t="s">
        <v>429</v>
      </c>
      <c r="C16" s="37" t="s">
        <v>136</v>
      </c>
      <c r="D16" s="37" t="s">
        <v>64</v>
      </c>
      <c r="E16" s="37" t="s">
        <v>64</v>
      </c>
      <c r="F16" s="38">
        <f>SUM(F17)</f>
        <v>12175.1</v>
      </c>
    </row>
    <row r="17" spans="1:6" ht="15.75">
      <c r="A17" s="8" t="s">
        <v>139</v>
      </c>
      <c r="B17" s="9" t="s">
        <v>429</v>
      </c>
      <c r="C17" s="10" t="s">
        <v>138</v>
      </c>
      <c r="D17" s="10" t="s">
        <v>64</v>
      </c>
      <c r="E17" s="10" t="s">
        <v>64</v>
      </c>
      <c r="F17" s="11">
        <f>SUM(F18+F30)</f>
        <v>12175.1</v>
      </c>
    </row>
    <row r="18" spans="1:6" ht="15.75">
      <c r="A18" s="8" t="s">
        <v>141</v>
      </c>
      <c r="B18" s="9" t="s">
        <v>429</v>
      </c>
      <c r="C18" s="10" t="s">
        <v>138</v>
      </c>
      <c r="D18" s="10" t="s">
        <v>140</v>
      </c>
      <c r="E18" s="10" t="s">
        <v>64</v>
      </c>
      <c r="F18" s="11">
        <f>SUM(F19+F21+F23+F25+F28)</f>
        <v>11516.5</v>
      </c>
    </row>
    <row r="19" spans="1:6" ht="65.25" customHeight="1">
      <c r="A19" s="8" t="s">
        <v>143</v>
      </c>
      <c r="B19" s="9" t="s">
        <v>429</v>
      </c>
      <c r="C19" s="10" t="s">
        <v>138</v>
      </c>
      <c r="D19" s="10" t="s">
        <v>142</v>
      </c>
      <c r="E19" s="10" t="s">
        <v>64</v>
      </c>
      <c r="F19" s="11">
        <f>SUM(F20)</f>
        <v>1818.4</v>
      </c>
    </row>
    <row r="20" spans="1:6" ht="30.75" customHeight="1">
      <c r="A20" s="12" t="s">
        <v>145</v>
      </c>
      <c r="B20" s="13" t="s">
        <v>429</v>
      </c>
      <c r="C20" s="13" t="s">
        <v>138</v>
      </c>
      <c r="D20" s="13" t="s">
        <v>142</v>
      </c>
      <c r="E20" s="13" t="s">
        <v>144</v>
      </c>
      <c r="F20" s="14">
        <f>SUM(Функциональная!E94)</f>
        <v>1818.4</v>
      </c>
    </row>
    <row r="21" spans="1:6" ht="15.75">
      <c r="A21" s="8" t="s">
        <v>147</v>
      </c>
      <c r="B21" s="9" t="s">
        <v>429</v>
      </c>
      <c r="C21" s="10" t="s">
        <v>138</v>
      </c>
      <c r="D21" s="10" t="s">
        <v>146</v>
      </c>
      <c r="E21" s="10" t="s">
        <v>64</v>
      </c>
      <c r="F21" s="11">
        <f>SUM(F22)</f>
        <v>6718.8</v>
      </c>
    </row>
    <row r="22" spans="1:6" ht="29.25" customHeight="1">
      <c r="A22" s="12" t="s">
        <v>145</v>
      </c>
      <c r="B22" s="13" t="s">
        <v>429</v>
      </c>
      <c r="C22" s="13" t="s">
        <v>138</v>
      </c>
      <c r="D22" s="13" t="s">
        <v>146</v>
      </c>
      <c r="E22" s="13" t="s">
        <v>144</v>
      </c>
      <c r="F22" s="14">
        <f>SUM(Функциональная!E96)</f>
        <v>6718.8</v>
      </c>
    </row>
    <row r="23" spans="1:6" ht="29.25" customHeight="1">
      <c r="A23" s="8" t="s">
        <v>149</v>
      </c>
      <c r="B23" s="9" t="s">
        <v>429</v>
      </c>
      <c r="C23" s="10" t="s">
        <v>138</v>
      </c>
      <c r="D23" s="10" t="s">
        <v>148</v>
      </c>
      <c r="E23" s="10" t="s">
        <v>64</v>
      </c>
      <c r="F23" s="11">
        <f>SUM(F24)</f>
        <v>2120.5</v>
      </c>
    </row>
    <row r="24" spans="1:6" ht="30.75" customHeight="1">
      <c r="A24" s="12" t="s">
        <v>145</v>
      </c>
      <c r="B24" s="13" t="s">
        <v>429</v>
      </c>
      <c r="C24" s="13" t="s">
        <v>138</v>
      </c>
      <c r="D24" s="13" t="s">
        <v>148</v>
      </c>
      <c r="E24" s="13" t="s">
        <v>144</v>
      </c>
      <c r="F24" s="14">
        <f>SUM(Функциональная!E98)</f>
        <v>2120.5</v>
      </c>
    </row>
    <row r="25" spans="1:6" ht="15.75">
      <c r="A25" s="8" t="s">
        <v>151</v>
      </c>
      <c r="B25" s="9" t="s">
        <v>429</v>
      </c>
      <c r="C25" s="10" t="s">
        <v>138</v>
      </c>
      <c r="D25" s="10" t="s">
        <v>150</v>
      </c>
      <c r="E25" s="10" t="s">
        <v>64</v>
      </c>
      <c r="F25" s="11">
        <f>SUM(F27)</f>
        <v>281.9</v>
      </c>
    </row>
    <row r="26" spans="1:6" ht="15.75">
      <c r="A26" s="8" t="s">
        <v>153</v>
      </c>
      <c r="B26" s="9" t="s">
        <v>429</v>
      </c>
      <c r="C26" s="10" t="s">
        <v>138</v>
      </c>
      <c r="D26" s="10" t="s">
        <v>152</v>
      </c>
      <c r="E26" s="10" t="s">
        <v>64</v>
      </c>
      <c r="F26" s="11">
        <f>SUM(F27)</f>
        <v>281.9</v>
      </c>
    </row>
    <row r="27" spans="1:6" ht="30" customHeight="1">
      <c r="A27" s="12" t="s">
        <v>145</v>
      </c>
      <c r="B27" s="13" t="s">
        <v>429</v>
      </c>
      <c r="C27" s="13" t="s">
        <v>138</v>
      </c>
      <c r="D27" s="13" t="s">
        <v>152</v>
      </c>
      <c r="E27" s="13" t="s">
        <v>144</v>
      </c>
      <c r="F27" s="14">
        <f>SUM(Функциональная!E101)</f>
        <v>281.9</v>
      </c>
    </row>
    <row r="28" spans="1:6" ht="27.75" customHeight="1">
      <c r="A28" s="8" t="s">
        <v>155</v>
      </c>
      <c r="B28" s="9" t="s">
        <v>429</v>
      </c>
      <c r="C28" s="10" t="s">
        <v>138</v>
      </c>
      <c r="D28" s="10" t="s">
        <v>154</v>
      </c>
      <c r="E28" s="10" t="s">
        <v>64</v>
      </c>
      <c r="F28" s="11">
        <f>SUM(F29)</f>
        <v>576.9</v>
      </c>
    </row>
    <row r="29" spans="1:6" ht="15.75">
      <c r="A29" s="12" t="s">
        <v>157</v>
      </c>
      <c r="B29" s="13" t="s">
        <v>429</v>
      </c>
      <c r="C29" s="13" t="s">
        <v>138</v>
      </c>
      <c r="D29" s="13" t="s">
        <v>154</v>
      </c>
      <c r="E29" s="13" t="s">
        <v>156</v>
      </c>
      <c r="F29" s="14">
        <f>SUM(Функциональная!E103)</f>
        <v>576.9</v>
      </c>
    </row>
    <row r="30" spans="1:6" ht="15.75">
      <c r="A30" s="8" t="s">
        <v>127</v>
      </c>
      <c r="B30" s="9" t="s">
        <v>429</v>
      </c>
      <c r="C30" s="10" t="s">
        <v>138</v>
      </c>
      <c r="D30" s="10" t="s">
        <v>126</v>
      </c>
      <c r="E30" s="10" t="s">
        <v>64</v>
      </c>
      <c r="F30" s="11">
        <f>SUM(F31+F33)</f>
        <v>658.6</v>
      </c>
    </row>
    <row r="31" spans="1:6" ht="31.5">
      <c r="A31" s="8" t="s">
        <v>159</v>
      </c>
      <c r="B31" s="9" t="s">
        <v>429</v>
      </c>
      <c r="C31" s="10" t="s">
        <v>138</v>
      </c>
      <c r="D31" s="10" t="s">
        <v>158</v>
      </c>
      <c r="E31" s="10" t="s">
        <v>64</v>
      </c>
      <c r="F31" s="11">
        <f>SUM(F32)</f>
        <v>463.2</v>
      </c>
    </row>
    <row r="32" spans="1:6" ht="30.75" customHeight="1">
      <c r="A32" s="12" t="s">
        <v>145</v>
      </c>
      <c r="B32" s="13" t="s">
        <v>429</v>
      </c>
      <c r="C32" s="13" t="s">
        <v>138</v>
      </c>
      <c r="D32" s="13" t="s">
        <v>158</v>
      </c>
      <c r="E32" s="13" t="s">
        <v>144</v>
      </c>
      <c r="F32" s="14">
        <f>SUM(Функциональная!E106)</f>
        <v>463.2</v>
      </c>
    </row>
    <row r="33" spans="1:6" ht="31.5">
      <c r="A33" s="8" t="s">
        <v>161</v>
      </c>
      <c r="B33" s="9" t="s">
        <v>429</v>
      </c>
      <c r="C33" s="10" t="s">
        <v>138</v>
      </c>
      <c r="D33" s="10" t="s">
        <v>160</v>
      </c>
      <c r="E33" s="10" t="s">
        <v>64</v>
      </c>
      <c r="F33" s="11">
        <f>SUM(F34)</f>
        <v>195.4</v>
      </c>
    </row>
    <row r="34" spans="1:6" ht="33.75" customHeight="1" thickBot="1">
      <c r="A34" s="12" t="s">
        <v>145</v>
      </c>
      <c r="B34" s="13" t="s">
        <v>429</v>
      </c>
      <c r="C34" s="13" t="s">
        <v>138</v>
      </c>
      <c r="D34" s="13" t="s">
        <v>160</v>
      </c>
      <c r="E34" s="13" t="s">
        <v>144</v>
      </c>
      <c r="F34" s="14">
        <f>SUM(Функциональная!E108)</f>
        <v>195.4</v>
      </c>
    </row>
    <row r="35" spans="1:6" ht="18" customHeight="1" thickBot="1">
      <c r="A35" s="39" t="s">
        <v>430</v>
      </c>
      <c r="B35" s="40" t="s">
        <v>431</v>
      </c>
      <c r="C35" s="41" t="s">
        <v>64</v>
      </c>
      <c r="D35" s="41" t="s">
        <v>64</v>
      </c>
      <c r="E35" s="41" t="s">
        <v>64</v>
      </c>
      <c r="F35" s="42">
        <f>SUM(F36)</f>
        <v>7224.900000000001</v>
      </c>
    </row>
    <row r="36" spans="1:7" ht="15.75">
      <c r="A36" s="35" t="s">
        <v>70</v>
      </c>
      <c r="B36" s="36" t="s">
        <v>431</v>
      </c>
      <c r="C36" s="37" t="s">
        <v>69</v>
      </c>
      <c r="D36" s="37" t="s">
        <v>64</v>
      </c>
      <c r="E36" s="37" t="s">
        <v>64</v>
      </c>
      <c r="F36" s="38">
        <f>SUM(F37+F44+F48)</f>
        <v>7224.900000000001</v>
      </c>
      <c r="G36" s="45"/>
    </row>
    <row r="37" spans="1:6" ht="45" customHeight="1">
      <c r="A37" s="8" t="s">
        <v>96</v>
      </c>
      <c r="B37" s="9" t="s">
        <v>431</v>
      </c>
      <c r="C37" s="10" t="s">
        <v>95</v>
      </c>
      <c r="D37" s="10" t="s">
        <v>64</v>
      </c>
      <c r="E37" s="10" t="s">
        <v>64</v>
      </c>
      <c r="F37" s="11">
        <f>SUM(F38)</f>
        <v>6592.8</v>
      </c>
    </row>
    <row r="38" spans="1:6" ht="45.75" customHeight="1">
      <c r="A38" s="8" t="s">
        <v>74</v>
      </c>
      <c r="B38" s="9" t="s">
        <v>431</v>
      </c>
      <c r="C38" s="10" t="s">
        <v>95</v>
      </c>
      <c r="D38" s="10" t="s">
        <v>73</v>
      </c>
      <c r="E38" s="10" t="s">
        <v>64</v>
      </c>
      <c r="F38" s="11">
        <f>SUM(F39)</f>
        <v>6592.8</v>
      </c>
    </row>
    <row r="39" spans="1:6" ht="15.75">
      <c r="A39" s="8" t="s">
        <v>82</v>
      </c>
      <c r="B39" s="9" t="s">
        <v>431</v>
      </c>
      <c r="C39" s="10" t="s">
        <v>95</v>
      </c>
      <c r="D39" s="10" t="s">
        <v>81</v>
      </c>
      <c r="E39" s="10" t="s">
        <v>64</v>
      </c>
      <c r="F39" s="11">
        <f>SUM(F43+F40)</f>
        <v>6592.8</v>
      </c>
    </row>
    <row r="40" spans="1:6" ht="31.5">
      <c r="A40" s="81" t="s">
        <v>6</v>
      </c>
      <c r="B40" s="9" t="s">
        <v>431</v>
      </c>
      <c r="C40" s="9" t="s">
        <v>95</v>
      </c>
      <c r="D40" s="96" t="s">
        <v>5</v>
      </c>
      <c r="E40" s="10" t="s">
        <v>64</v>
      </c>
      <c r="F40" s="11">
        <f>SUM(F41)</f>
        <v>300</v>
      </c>
    </row>
    <row r="41" spans="1:6" ht="15.75">
      <c r="A41" s="12" t="s">
        <v>78</v>
      </c>
      <c r="B41" s="13" t="s">
        <v>431</v>
      </c>
      <c r="C41" s="13" t="s">
        <v>95</v>
      </c>
      <c r="D41" s="96" t="s">
        <v>5</v>
      </c>
      <c r="E41" s="13" t="s">
        <v>77</v>
      </c>
      <c r="F41" s="11">
        <f>SUM(Функциональная!E43)</f>
        <v>300</v>
      </c>
    </row>
    <row r="42" spans="1:6" ht="29.25" customHeight="1">
      <c r="A42" s="8" t="s">
        <v>98</v>
      </c>
      <c r="B42" s="9" t="s">
        <v>431</v>
      </c>
      <c r="C42" s="10" t="s">
        <v>95</v>
      </c>
      <c r="D42" s="10" t="s">
        <v>97</v>
      </c>
      <c r="E42" s="10" t="s">
        <v>64</v>
      </c>
      <c r="F42" s="11">
        <f>SUM(F43)</f>
        <v>6292.8</v>
      </c>
    </row>
    <row r="43" spans="1:6" ht="15.75">
      <c r="A43" s="12" t="s">
        <v>78</v>
      </c>
      <c r="B43" s="13" t="s">
        <v>431</v>
      </c>
      <c r="C43" s="13" t="s">
        <v>95</v>
      </c>
      <c r="D43" s="13" t="s">
        <v>97</v>
      </c>
      <c r="E43" s="13" t="s">
        <v>77</v>
      </c>
      <c r="F43" s="14">
        <f>SUM(Функциональная!E45)</f>
        <v>6292.8</v>
      </c>
    </row>
    <row r="44" spans="1:6" ht="15.75">
      <c r="A44" s="8" t="s">
        <v>103</v>
      </c>
      <c r="B44" s="9" t="s">
        <v>431</v>
      </c>
      <c r="C44" s="10" t="s">
        <v>486</v>
      </c>
      <c r="D44" s="10" t="s">
        <v>64</v>
      </c>
      <c r="E44" s="10" t="s">
        <v>64</v>
      </c>
      <c r="F44" s="11">
        <f>SUM(F47)</f>
        <v>600</v>
      </c>
    </row>
    <row r="45" spans="1:6" ht="15.75">
      <c r="A45" s="8" t="s">
        <v>103</v>
      </c>
      <c r="B45" s="9" t="s">
        <v>431</v>
      </c>
      <c r="C45" s="10" t="s">
        <v>486</v>
      </c>
      <c r="D45" s="10" t="s">
        <v>104</v>
      </c>
      <c r="E45" s="10" t="s">
        <v>64</v>
      </c>
      <c r="F45" s="11">
        <f>SUM(F47)</f>
        <v>600</v>
      </c>
    </row>
    <row r="46" spans="1:6" ht="15.75">
      <c r="A46" s="8" t="s">
        <v>106</v>
      </c>
      <c r="B46" s="9" t="s">
        <v>431</v>
      </c>
      <c r="C46" s="10" t="s">
        <v>486</v>
      </c>
      <c r="D46" s="10" t="s">
        <v>105</v>
      </c>
      <c r="E46" s="10" t="s">
        <v>64</v>
      </c>
      <c r="F46" s="11">
        <f>SUM(F47)</f>
        <v>600</v>
      </c>
    </row>
    <row r="47" spans="1:6" ht="15.75">
      <c r="A47" s="12" t="s">
        <v>108</v>
      </c>
      <c r="B47" s="13" t="s">
        <v>431</v>
      </c>
      <c r="C47" s="13" t="s">
        <v>486</v>
      </c>
      <c r="D47" s="13" t="s">
        <v>105</v>
      </c>
      <c r="E47" s="13" t="s">
        <v>107</v>
      </c>
      <c r="F47" s="14">
        <f>SUM(Функциональная!E55)</f>
        <v>600</v>
      </c>
    </row>
    <row r="48" spans="1:6" ht="15.75">
      <c r="A48" s="148" t="s">
        <v>109</v>
      </c>
      <c r="B48" s="87" t="s">
        <v>431</v>
      </c>
      <c r="C48" s="87" t="s">
        <v>488</v>
      </c>
      <c r="D48" s="87" t="s">
        <v>64</v>
      </c>
      <c r="E48" s="87" t="s">
        <v>64</v>
      </c>
      <c r="F48" s="104">
        <f>SUM(F51)</f>
        <v>32.1</v>
      </c>
    </row>
    <row r="49" spans="1:6" ht="15.75">
      <c r="A49" s="148" t="s">
        <v>127</v>
      </c>
      <c r="B49" s="87" t="s">
        <v>431</v>
      </c>
      <c r="C49" s="87" t="s">
        <v>488</v>
      </c>
      <c r="D49" s="87" t="s">
        <v>126</v>
      </c>
      <c r="E49" s="87" t="s">
        <v>64</v>
      </c>
      <c r="F49" s="104">
        <f>SUM(F50)</f>
        <v>32.1</v>
      </c>
    </row>
    <row r="50" spans="1:6" ht="31.5">
      <c r="A50" s="148" t="s">
        <v>44</v>
      </c>
      <c r="B50" s="87" t="s">
        <v>431</v>
      </c>
      <c r="C50" s="87" t="s">
        <v>488</v>
      </c>
      <c r="D50" s="87" t="s">
        <v>45</v>
      </c>
      <c r="E50" s="87"/>
      <c r="F50" s="104">
        <f>SUM(F51)</f>
        <v>32.1</v>
      </c>
    </row>
    <row r="51" spans="1:6" ht="16.5" thickBot="1">
      <c r="A51" s="106" t="s">
        <v>78</v>
      </c>
      <c r="B51" s="84" t="s">
        <v>431</v>
      </c>
      <c r="C51" s="84" t="s">
        <v>488</v>
      </c>
      <c r="D51" s="84" t="s">
        <v>45</v>
      </c>
      <c r="E51" s="84" t="s">
        <v>77</v>
      </c>
      <c r="F51" s="105">
        <v>32.1</v>
      </c>
    </row>
    <row r="52" spans="1:6" ht="18" customHeight="1" thickBot="1">
      <c r="A52" s="39" t="s">
        <v>439</v>
      </c>
      <c r="B52" s="40" t="s">
        <v>63</v>
      </c>
      <c r="C52" s="41" t="s">
        <v>64</v>
      </c>
      <c r="D52" s="41" t="s">
        <v>64</v>
      </c>
      <c r="E52" s="41" t="s">
        <v>64</v>
      </c>
      <c r="F52" s="42">
        <f>SUM(F53)</f>
        <v>1388.3000000000002</v>
      </c>
    </row>
    <row r="53" spans="1:6" ht="17.25" customHeight="1">
      <c r="A53" s="35" t="s">
        <v>70</v>
      </c>
      <c r="B53" s="36" t="s">
        <v>63</v>
      </c>
      <c r="C53" s="37" t="s">
        <v>69</v>
      </c>
      <c r="D53" s="37" t="s">
        <v>64</v>
      </c>
      <c r="E53" s="37" t="s">
        <v>64</v>
      </c>
      <c r="F53" s="38">
        <f>SUM(F54+F63)</f>
        <v>1388.3000000000002</v>
      </c>
    </row>
    <row r="54" spans="1:6" ht="31.5">
      <c r="A54" s="8" t="s">
        <v>96</v>
      </c>
      <c r="B54" s="9" t="s">
        <v>63</v>
      </c>
      <c r="C54" s="10" t="s">
        <v>95</v>
      </c>
      <c r="D54" s="10" t="s">
        <v>64</v>
      </c>
      <c r="E54" s="10" t="s">
        <v>64</v>
      </c>
      <c r="F54" s="11">
        <f>SUM(F55)</f>
        <v>1377.4</v>
      </c>
    </row>
    <row r="55" spans="1:6" ht="47.25">
      <c r="A55" s="8" t="s">
        <v>74</v>
      </c>
      <c r="B55" s="9" t="s">
        <v>63</v>
      </c>
      <c r="C55" s="10" t="s">
        <v>95</v>
      </c>
      <c r="D55" s="10" t="s">
        <v>73</v>
      </c>
      <c r="E55" s="10" t="s">
        <v>64</v>
      </c>
      <c r="F55" s="11">
        <f>SUM(F56+F59+F61)</f>
        <v>1377.4</v>
      </c>
    </row>
    <row r="56" spans="1:6" ht="15.75">
      <c r="A56" s="8" t="s">
        <v>82</v>
      </c>
      <c r="B56" s="9" t="s">
        <v>63</v>
      </c>
      <c r="C56" s="10" t="s">
        <v>95</v>
      </c>
      <c r="D56" s="10" t="s">
        <v>81</v>
      </c>
      <c r="E56" s="10" t="s">
        <v>64</v>
      </c>
      <c r="F56" s="11">
        <f>SUM(F58)</f>
        <v>825.3000000000001</v>
      </c>
    </row>
    <row r="57" spans="1:6" ht="17.25" customHeight="1">
      <c r="A57" s="8" t="s">
        <v>100</v>
      </c>
      <c r="B57" s="9" t="s">
        <v>63</v>
      </c>
      <c r="C57" s="10" t="s">
        <v>95</v>
      </c>
      <c r="D57" s="10" t="s">
        <v>99</v>
      </c>
      <c r="E57" s="10" t="s">
        <v>64</v>
      </c>
      <c r="F57" s="11">
        <f>SUM(F58)</f>
        <v>825.3000000000001</v>
      </c>
    </row>
    <row r="58" spans="1:6" ht="15.75">
      <c r="A58" s="12" t="s">
        <v>78</v>
      </c>
      <c r="B58" s="13" t="s">
        <v>63</v>
      </c>
      <c r="C58" s="13" t="s">
        <v>95</v>
      </c>
      <c r="D58" s="13" t="s">
        <v>99</v>
      </c>
      <c r="E58" s="13" t="s">
        <v>77</v>
      </c>
      <c r="F58" s="14">
        <f>SUM(Функциональная!E47)</f>
        <v>825.3000000000001</v>
      </c>
    </row>
    <row r="59" spans="1:6" ht="31.5">
      <c r="A59" s="8" t="s">
        <v>102</v>
      </c>
      <c r="B59" s="9" t="s">
        <v>63</v>
      </c>
      <c r="C59" s="10" t="s">
        <v>95</v>
      </c>
      <c r="D59" s="10" t="s">
        <v>101</v>
      </c>
      <c r="E59" s="10" t="s">
        <v>64</v>
      </c>
      <c r="F59" s="11">
        <f>SUM(F60)</f>
        <v>551.5</v>
      </c>
    </row>
    <row r="60" spans="1:6" ht="15.75">
      <c r="A60" s="12" t="s">
        <v>78</v>
      </c>
      <c r="B60" s="13" t="s">
        <v>63</v>
      </c>
      <c r="C60" s="13" t="s">
        <v>95</v>
      </c>
      <c r="D60" s="13" t="s">
        <v>101</v>
      </c>
      <c r="E60" s="13" t="s">
        <v>77</v>
      </c>
      <c r="F60" s="14">
        <f>SUM(Функциональная!E49)</f>
        <v>551.5</v>
      </c>
    </row>
    <row r="61" spans="1:6" s="78" customFormat="1" ht="15.75">
      <c r="A61" s="117" t="s">
        <v>495</v>
      </c>
      <c r="B61" s="118" t="s">
        <v>63</v>
      </c>
      <c r="C61" s="118" t="s">
        <v>95</v>
      </c>
      <c r="D61" s="119" t="s">
        <v>511</v>
      </c>
      <c r="E61" s="119" t="s">
        <v>64</v>
      </c>
      <c r="F61" s="120">
        <f>SUM(F62)</f>
        <v>0.6</v>
      </c>
    </row>
    <row r="62" spans="1:6" s="78" customFormat="1" ht="15.75">
      <c r="A62" s="121" t="s">
        <v>78</v>
      </c>
      <c r="B62" s="122" t="s">
        <v>63</v>
      </c>
      <c r="C62" s="122" t="s">
        <v>95</v>
      </c>
      <c r="D62" s="122" t="s">
        <v>511</v>
      </c>
      <c r="E62" s="122" t="s">
        <v>77</v>
      </c>
      <c r="F62" s="123">
        <f>SUM(Функциональная!E51)</f>
        <v>0.6</v>
      </c>
    </row>
    <row r="63" spans="1:6" s="78" customFormat="1" ht="15.75">
      <c r="A63" s="148" t="s">
        <v>109</v>
      </c>
      <c r="B63" s="87" t="s">
        <v>63</v>
      </c>
      <c r="C63" s="87" t="s">
        <v>488</v>
      </c>
      <c r="D63" s="87" t="s">
        <v>64</v>
      </c>
      <c r="E63" s="87" t="s">
        <v>64</v>
      </c>
      <c r="F63" s="104">
        <f>SUM(F66)</f>
        <v>10.9</v>
      </c>
    </row>
    <row r="64" spans="1:6" s="78" customFormat="1" ht="15.75">
      <c r="A64" s="148" t="s">
        <v>127</v>
      </c>
      <c r="B64" s="87" t="s">
        <v>63</v>
      </c>
      <c r="C64" s="87" t="s">
        <v>488</v>
      </c>
      <c r="D64" s="87" t="s">
        <v>126</v>
      </c>
      <c r="E64" s="87" t="s">
        <v>64</v>
      </c>
      <c r="F64" s="104">
        <f>SUM(F65)</f>
        <v>10.9</v>
      </c>
    </row>
    <row r="65" spans="1:6" s="78" customFormat="1" ht="31.5">
      <c r="A65" s="148" t="s">
        <v>44</v>
      </c>
      <c r="B65" s="87" t="s">
        <v>63</v>
      </c>
      <c r="C65" s="87" t="s">
        <v>488</v>
      </c>
      <c r="D65" s="87" t="s">
        <v>45</v>
      </c>
      <c r="E65" s="87"/>
      <c r="F65" s="104">
        <f>SUM(F66)</f>
        <v>10.9</v>
      </c>
    </row>
    <row r="66" spans="1:6" s="78" customFormat="1" ht="16.5" thickBot="1">
      <c r="A66" s="106" t="s">
        <v>78</v>
      </c>
      <c r="B66" s="84" t="s">
        <v>63</v>
      </c>
      <c r="C66" s="84" t="s">
        <v>488</v>
      </c>
      <c r="D66" s="84" t="s">
        <v>45</v>
      </c>
      <c r="E66" s="84" t="s">
        <v>77</v>
      </c>
      <c r="F66" s="105">
        <v>10.9</v>
      </c>
    </row>
    <row r="67" spans="1:8" ht="33.75" customHeight="1" thickBot="1">
      <c r="A67" s="39" t="s">
        <v>432</v>
      </c>
      <c r="B67" s="40" t="s">
        <v>433</v>
      </c>
      <c r="C67" s="41" t="s">
        <v>64</v>
      </c>
      <c r="D67" s="41" t="s">
        <v>64</v>
      </c>
      <c r="E67" s="50" t="s">
        <v>64</v>
      </c>
      <c r="F67" s="57">
        <f>SUM(F68+F82+F124)</f>
        <v>44459.899999999994</v>
      </c>
      <c r="G67" s="47"/>
      <c r="H67" s="48"/>
    </row>
    <row r="68" spans="1:8" ht="15.75">
      <c r="A68" s="35" t="s">
        <v>219</v>
      </c>
      <c r="B68" s="36" t="s">
        <v>433</v>
      </c>
      <c r="C68" s="37" t="s">
        <v>218</v>
      </c>
      <c r="D68" s="37" t="s">
        <v>64</v>
      </c>
      <c r="E68" s="51" t="s">
        <v>64</v>
      </c>
      <c r="F68" s="56">
        <f>SUM(F69+F78)</f>
        <v>9877.499999999998</v>
      </c>
      <c r="G68" s="47"/>
      <c r="H68" s="48"/>
    </row>
    <row r="69" spans="1:7" ht="15.75">
      <c r="A69" s="8" t="s">
        <v>236</v>
      </c>
      <c r="B69" s="9" t="s">
        <v>433</v>
      </c>
      <c r="C69" s="10" t="s">
        <v>235</v>
      </c>
      <c r="D69" s="10" t="s">
        <v>64</v>
      </c>
      <c r="E69" s="52" t="s">
        <v>64</v>
      </c>
      <c r="F69" s="54">
        <f>SUM(F70)</f>
        <v>9527.499999999998</v>
      </c>
      <c r="G69" s="45"/>
    </row>
    <row r="70" spans="1:7" ht="15.75">
      <c r="A70" s="8" t="s">
        <v>251</v>
      </c>
      <c r="B70" s="9" t="s">
        <v>433</v>
      </c>
      <c r="C70" s="10" t="s">
        <v>235</v>
      </c>
      <c r="D70" s="10" t="s">
        <v>250</v>
      </c>
      <c r="E70" s="52" t="s">
        <v>64</v>
      </c>
      <c r="F70" s="54">
        <f>SUM(F73+F71)</f>
        <v>9527.499999999998</v>
      </c>
      <c r="G70" s="45"/>
    </row>
    <row r="71" spans="1:7" s="78" customFormat="1" ht="15.75">
      <c r="A71" s="117" t="s">
        <v>495</v>
      </c>
      <c r="B71" s="118" t="s">
        <v>433</v>
      </c>
      <c r="C71" s="118" t="s">
        <v>235</v>
      </c>
      <c r="D71" s="119" t="s">
        <v>507</v>
      </c>
      <c r="E71" s="119"/>
      <c r="F71" s="120">
        <f>SUM(F72)</f>
        <v>103.3</v>
      </c>
      <c r="G71" s="103" t="e">
        <f>SUM(F71+F85+F91+F97+F119+F127+F142+F156+F172+F189+F198+#REF!+#REF!+#REF!+#REF!+#REF!)</f>
        <v>#REF!</v>
      </c>
    </row>
    <row r="72" spans="1:7" s="78" customFormat="1" ht="15.75">
      <c r="A72" s="121" t="s">
        <v>229</v>
      </c>
      <c r="B72" s="122" t="s">
        <v>433</v>
      </c>
      <c r="C72" s="122" t="s">
        <v>235</v>
      </c>
      <c r="D72" s="125" t="s">
        <v>507</v>
      </c>
      <c r="E72" s="125" t="s">
        <v>228</v>
      </c>
      <c r="F72" s="126">
        <v>103.3</v>
      </c>
      <c r="G72" s="103"/>
    </row>
    <row r="73" spans="1:6" ht="17.25" customHeight="1">
      <c r="A73" s="8" t="s">
        <v>225</v>
      </c>
      <c r="B73" s="9" t="s">
        <v>433</v>
      </c>
      <c r="C73" s="10" t="s">
        <v>235</v>
      </c>
      <c r="D73" s="10" t="s">
        <v>252</v>
      </c>
      <c r="E73" s="10" t="s">
        <v>64</v>
      </c>
      <c r="F73" s="11">
        <f>SUM(F74+F76)</f>
        <v>9424.199999999999</v>
      </c>
    </row>
    <row r="74" spans="1:6" ht="31.5">
      <c r="A74" s="8" t="s">
        <v>254</v>
      </c>
      <c r="B74" s="9" t="s">
        <v>433</v>
      </c>
      <c r="C74" s="10" t="s">
        <v>235</v>
      </c>
      <c r="D74" s="10" t="s">
        <v>253</v>
      </c>
      <c r="E74" s="10" t="s">
        <v>64</v>
      </c>
      <c r="F74" s="11">
        <f>SUM(F75)</f>
        <v>9415.199999999999</v>
      </c>
    </row>
    <row r="75" spans="1:7" ht="24" customHeight="1">
      <c r="A75" s="12" t="s">
        <v>229</v>
      </c>
      <c r="B75" s="13" t="s">
        <v>433</v>
      </c>
      <c r="C75" s="13" t="s">
        <v>235</v>
      </c>
      <c r="D75" s="13" t="s">
        <v>253</v>
      </c>
      <c r="E75" s="13" t="s">
        <v>228</v>
      </c>
      <c r="F75" s="14">
        <f>SUM(9573-9-97.2-51.6)</f>
        <v>9415.199999999999</v>
      </c>
      <c r="G75" s="45"/>
    </row>
    <row r="76" spans="1:6" ht="45.75" customHeight="1">
      <c r="A76" s="8" t="s">
        <v>247</v>
      </c>
      <c r="B76" s="9" t="s">
        <v>433</v>
      </c>
      <c r="C76" s="10" t="s">
        <v>235</v>
      </c>
      <c r="D76" s="10" t="s">
        <v>255</v>
      </c>
      <c r="E76" s="10" t="s">
        <v>64</v>
      </c>
      <c r="F76" s="11">
        <f>SUM(F77)</f>
        <v>9</v>
      </c>
    </row>
    <row r="77" spans="1:6" ht="22.5" customHeight="1">
      <c r="A77" s="12" t="s">
        <v>229</v>
      </c>
      <c r="B77" s="13" t="s">
        <v>433</v>
      </c>
      <c r="C77" s="13" t="s">
        <v>235</v>
      </c>
      <c r="D77" s="13" t="s">
        <v>255</v>
      </c>
      <c r="E77" s="13" t="s">
        <v>228</v>
      </c>
      <c r="F77" s="14">
        <f>SUM(Функциональная!E230)</f>
        <v>9</v>
      </c>
    </row>
    <row r="78" spans="1:6" ht="15.75">
      <c r="A78" s="8" t="s">
        <v>282</v>
      </c>
      <c r="B78" s="9" t="s">
        <v>433</v>
      </c>
      <c r="C78" s="10" t="s">
        <v>281</v>
      </c>
      <c r="D78" s="10" t="s">
        <v>64</v>
      </c>
      <c r="E78" s="10" t="s">
        <v>64</v>
      </c>
      <c r="F78" s="11">
        <f>SUM(F81)</f>
        <v>350</v>
      </c>
    </row>
    <row r="79" spans="1:6" ht="15.75">
      <c r="A79" s="8" t="s">
        <v>127</v>
      </c>
      <c r="B79" s="9" t="s">
        <v>433</v>
      </c>
      <c r="C79" s="10" t="s">
        <v>281</v>
      </c>
      <c r="D79" s="10" t="s">
        <v>126</v>
      </c>
      <c r="E79" s="10" t="s">
        <v>64</v>
      </c>
      <c r="F79" s="11">
        <f>SUM(F81)</f>
        <v>350</v>
      </c>
    </row>
    <row r="80" spans="1:6" ht="33.75" customHeight="1">
      <c r="A80" s="8" t="s">
        <v>61</v>
      </c>
      <c r="B80" s="9" t="s">
        <v>433</v>
      </c>
      <c r="C80" s="10" t="s">
        <v>281</v>
      </c>
      <c r="D80" s="10" t="s">
        <v>283</v>
      </c>
      <c r="E80" s="10" t="s">
        <v>64</v>
      </c>
      <c r="F80" s="11">
        <f>SUM(F81)</f>
        <v>350</v>
      </c>
    </row>
    <row r="81" spans="1:6" ht="15.75">
      <c r="A81" s="12" t="s">
        <v>285</v>
      </c>
      <c r="B81" s="13" t="s">
        <v>433</v>
      </c>
      <c r="C81" s="13" t="s">
        <v>281</v>
      </c>
      <c r="D81" s="13" t="s">
        <v>283</v>
      </c>
      <c r="E81" s="13" t="s">
        <v>284</v>
      </c>
      <c r="F81" s="14">
        <f>SUM(Функциональная!E254)</f>
        <v>350</v>
      </c>
    </row>
    <row r="82" spans="1:6" ht="31.5">
      <c r="A82" s="8" t="s">
        <v>300</v>
      </c>
      <c r="B82" s="9" t="s">
        <v>433</v>
      </c>
      <c r="C82" s="10" t="s">
        <v>299</v>
      </c>
      <c r="D82" s="10" t="s">
        <v>64</v>
      </c>
      <c r="E82" s="10" t="s">
        <v>64</v>
      </c>
      <c r="F82" s="11">
        <f>SUM(F83+F117)</f>
        <v>23893.2</v>
      </c>
    </row>
    <row r="83" spans="1:6" ht="15.75">
      <c r="A83" s="8" t="s">
        <v>302</v>
      </c>
      <c r="B83" s="9" t="s">
        <v>433</v>
      </c>
      <c r="C83" s="10" t="s">
        <v>301</v>
      </c>
      <c r="D83" s="10" t="s">
        <v>64</v>
      </c>
      <c r="E83" s="10" t="s">
        <v>64</v>
      </c>
      <c r="F83" s="11">
        <f>SUM(F84+F90+F96+F104+F108)</f>
        <v>21161.4</v>
      </c>
    </row>
    <row r="84" spans="1:6" ht="31.5">
      <c r="A84" s="8" t="s">
        <v>304</v>
      </c>
      <c r="B84" s="9" t="s">
        <v>433</v>
      </c>
      <c r="C84" s="10" t="s">
        <v>301</v>
      </c>
      <c r="D84" s="10" t="s">
        <v>303</v>
      </c>
      <c r="E84" s="10" t="s">
        <v>64</v>
      </c>
      <c r="F84" s="11">
        <f>SUM(F87+F85)</f>
        <v>11491.7</v>
      </c>
    </row>
    <row r="85" spans="1:6" ht="16.5">
      <c r="A85" s="112" t="s">
        <v>495</v>
      </c>
      <c r="B85" s="118" t="s">
        <v>433</v>
      </c>
      <c r="C85" s="124" t="s">
        <v>301</v>
      </c>
      <c r="D85" s="125" t="s">
        <v>500</v>
      </c>
      <c r="E85" s="125"/>
      <c r="F85" s="126">
        <f>SUM(F86)</f>
        <v>228.6</v>
      </c>
    </row>
    <row r="86" spans="1:6" ht="16.5">
      <c r="A86" s="113" t="s">
        <v>229</v>
      </c>
      <c r="B86" s="118" t="s">
        <v>433</v>
      </c>
      <c r="C86" s="122" t="s">
        <v>301</v>
      </c>
      <c r="D86" s="125" t="s">
        <v>500</v>
      </c>
      <c r="E86" s="125" t="s">
        <v>228</v>
      </c>
      <c r="F86" s="126">
        <f>SUM(Функциональная!E285)</f>
        <v>228.6</v>
      </c>
    </row>
    <row r="87" spans="1:6" ht="18" customHeight="1">
      <c r="A87" s="8" t="s">
        <v>225</v>
      </c>
      <c r="B87" s="9" t="s">
        <v>433</v>
      </c>
      <c r="C87" s="10" t="s">
        <v>301</v>
      </c>
      <c r="D87" s="10" t="s">
        <v>305</v>
      </c>
      <c r="E87" s="10" t="s">
        <v>64</v>
      </c>
      <c r="F87" s="11">
        <f>SUM(F88)</f>
        <v>11263.1</v>
      </c>
    </row>
    <row r="88" spans="1:6" ht="33.75" customHeight="1">
      <c r="A88" s="8" t="s">
        <v>307</v>
      </c>
      <c r="B88" s="9" t="s">
        <v>433</v>
      </c>
      <c r="C88" s="10" t="s">
        <v>301</v>
      </c>
      <c r="D88" s="10" t="s">
        <v>306</v>
      </c>
      <c r="E88" s="10" t="s">
        <v>64</v>
      </c>
      <c r="F88" s="11">
        <f>SUM(F89)</f>
        <v>11263.1</v>
      </c>
    </row>
    <row r="89" spans="1:6" ht="18.75" customHeight="1">
      <c r="A89" s="12" t="s">
        <v>229</v>
      </c>
      <c r="B89" s="13" t="s">
        <v>433</v>
      </c>
      <c r="C89" s="13" t="s">
        <v>301</v>
      </c>
      <c r="D89" s="13" t="s">
        <v>306</v>
      </c>
      <c r="E89" s="13" t="s">
        <v>228</v>
      </c>
      <c r="F89" s="14">
        <f>SUM(Функциональная!E287)</f>
        <v>11263.1</v>
      </c>
    </row>
    <row r="90" spans="1:6" ht="15.75">
      <c r="A90" s="8" t="s">
        <v>309</v>
      </c>
      <c r="B90" s="9" t="s">
        <v>433</v>
      </c>
      <c r="C90" s="10" t="s">
        <v>301</v>
      </c>
      <c r="D90" s="10" t="s">
        <v>308</v>
      </c>
      <c r="E90" s="10" t="s">
        <v>64</v>
      </c>
      <c r="F90" s="11">
        <f>SUM(F95+F91)</f>
        <v>1252.7</v>
      </c>
    </row>
    <row r="91" spans="1:6" ht="16.5">
      <c r="A91" s="112" t="s">
        <v>495</v>
      </c>
      <c r="B91" s="118" t="s">
        <v>433</v>
      </c>
      <c r="C91" s="124" t="s">
        <v>301</v>
      </c>
      <c r="D91" s="125" t="s">
        <v>501</v>
      </c>
      <c r="E91" s="125"/>
      <c r="F91" s="126">
        <f>SUM(F92)</f>
        <v>6.4</v>
      </c>
    </row>
    <row r="92" spans="1:6" ht="16.5">
      <c r="A92" s="113" t="s">
        <v>229</v>
      </c>
      <c r="B92" s="118" t="s">
        <v>433</v>
      </c>
      <c r="C92" s="122" t="s">
        <v>301</v>
      </c>
      <c r="D92" s="125" t="s">
        <v>501</v>
      </c>
      <c r="E92" s="125" t="s">
        <v>228</v>
      </c>
      <c r="F92" s="126">
        <f>SUM(Функциональная!E290)</f>
        <v>6.4</v>
      </c>
    </row>
    <row r="93" spans="1:6" ht="17.25" customHeight="1">
      <c r="A93" s="8" t="s">
        <v>225</v>
      </c>
      <c r="B93" s="9" t="s">
        <v>433</v>
      </c>
      <c r="C93" s="10" t="s">
        <v>301</v>
      </c>
      <c r="D93" s="10" t="s">
        <v>310</v>
      </c>
      <c r="E93" s="10" t="s">
        <v>64</v>
      </c>
      <c r="F93" s="11">
        <f>SUM(F95)</f>
        <v>1246.3</v>
      </c>
    </row>
    <row r="94" spans="1:6" ht="31.5">
      <c r="A94" s="8" t="s">
        <v>312</v>
      </c>
      <c r="B94" s="9" t="s">
        <v>433</v>
      </c>
      <c r="C94" s="10" t="s">
        <v>301</v>
      </c>
      <c r="D94" s="10" t="s">
        <v>311</v>
      </c>
      <c r="E94" s="10" t="s">
        <v>64</v>
      </c>
      <c r="F94" s="11">
        <f>SUM(F95)</f>
        <v>1246.3</v>
      </c>
    </row>
    <row r="95" spans="1:6" ht="18.75" customHeight="1">
      <c r="A95" s="12" t="s">
        <v>229</v>
      </c>
      <c r="B95" s="13" t="s">
        <v>433</v>
      </c>
      <c r="C95" s="13" t="s">
        <v>301</v>
      </c>
      <c r="D95" s="13" t="s">
        <v>311</v>
      </c>
      <c r="E95" s="13" t="s">
        <v>228</v>
      </c>
      <c r="F95" s="14">
        <f>SUM(Функциональная!E293)</f>
        <v>1246.3</v>
      </c>
    </row>
    <row r="96" spans="1:6" ht="15.75">
      <c r="A96" s="8" t="s">
        <v>314</v>
      </c>
      <c r="B96" s="9" t="s">
        <v>433</v>
      </c>
      <c r="C96" s="10" t="s">
        <v>301</v>
      </c>
      <c r="D96" s="10" t="s">
        <v>313</v>
      </c>
      <c r="E96" s="10" t="s">
        <v>64</v>
      </c>
      <c r="F96" s="11">
        <f>SUM(F99+F97)</f>
        <v>5525.999999999999</v>
      </c>
    </row>
    <row r="97" spans="1:6" ht="16.5">
      <c r="A97" s="112" t="s">
        <v>495</v>
      </c>
      <c r="B97" s="118" t="s">
        <v>433</v>
      </c>
      <c r="C97" s="124" t="s">
        <v>301</v>
      </c>
      <c r="D97" s="125" t="s">
        <v>502</v>
      </c>
      <c r="E97" s="125"/>
      <c r="F97" s="126">
        <f>SUM(F98)</f>
        <v>32.4</v>
      </c>
    </row>
    <row r="98" spans="1:6" ht="16.5">
      <c r="A98" s="113" t="s">
        <v>229</v>
      </c>
      <c r="B98" s="118" t="s">
        <v>433</v>
      </c>
      <c r="C98" s="122" t="s">
        <v>301</v>
      </c>
      <c r="D98" s="125" t="s">
        <v>502</v>
      </c>
      <c r="E98" s="125" t="s">
        <v>228</v>
      </c>
      <c r="F98" s="126">
        <f>SUM(Функциональная!E296)</f>
        <v>32.4</v>
      </c>
    </row>
    <row r="99" spans="1:6" ht="20.25" customHeight="1">
      <c r="A99" s="8" t="s">
        <v>225</v>
      </c>
      <c r="B99" s="9" t="s">
        <v>433</v>
      </c>
      <c r="C99" s="10" t="s">
        <v>301</v>
      </c>
      <c r="D99" s="10" t="s">
        <v>315</v>
      </c>
      <c r="E99" s="10" t="s">
        <v>64</v>
      </c>
      <c r="F99" s="11">
        <f>SUM(F100+F102)</f>
        <v>5493.599999999999</v>
      </c>
    </row>
    <row r="100" spans="1:6" ht="32.25" customHeight="1">
      <c r="A100" s="8" t="s">
        <v>317</v>
      </c>
      <c r="B100" s="9" t="s">
        <v>433</v>
      </c>
      <c r="C100" s="10" t="s">
        <v>301</v>
      </c>
      <c r="D100" s="10" t="s">
        <v>316</v>
      </c>
      <c r="E100" s="10" t="s">
        <v>64</v>
      </c>
      <c r="F100" s="11">
        <f>SUM(F101)</f>
        <v>4781.2</v>
      </c>
    </row>
    <row r="101" spans="1:6" ht="16.5" customHeight="1">
      <c r="A101" s="12" t="s">
        <v>229</v>
      </c>
      <c r="B101" s="13" t="s">
        <v>433</v>
      </c>
      <c r="C101" s="13" t="s">
        <v>301</v>
      </c>
      <c r="D101" s="13" t="s">
        <v>316</v>
      </c>
      <c r="E101" s="13" t="s">
        <v>228</v>
      </c>
      <c r="F101" s="14">
        <f>SUM(Функциональная!E299)</f>
        <v>4781.2</v>
      </c>
    </row>
    <row r="102" spans="1:6" ht="63">
      <c r="A102" s="8" t="s">
        <v>247</v>
      </c>
      <c r="B102" s="9" t="s">
        <v>433</v>
      </c>
      <c r="C102" s="10" t="s">
        <v>301</v>
      </c>
      <c r="D102" s="10" t="s">
        <v>318</v>
      </c>
      <c r="E102" s="10" t="s">
        <v>64</v>
      </c>
      <c r="F102" s="11">
        <f>SUM(F103)</f>
        <v>712.4</v>
      </c>
    </row>
    <row r="103" spans="1:6" ht="20.25" customHeight="1">
      <c r="A103" s="12" t="s">
        <v>229</v>
      </c>
      <c r="B103" s="13" t="s">
        <v>433</v>
      </c>
      <c r="C103" s="13" t="s">
        <v>301</v>
      </c>
      <c r="D103" s="13" t="s">
        <v>318</v>
      </c>
      <c r="E103" s="13" t="s">
        <v>228</v>
      </c>
      <c r="F103" s="14">
        <f>SUM(Функциональная!E301)</f>
        <v>712.4</v>
      </c>
    </row>
    <row r="104" spans="1:6" ht="35.25" customHeight="1">
      <c r="A104" s="8" t="s">
        <v>320</v>
      </c>
      <c r="B104" s="9" t="s">
        <v>433</v>
      </c>
      <c r="C104" s="10" t="s">
        <v>301</v>
      </c>
      <c r="D104" s="10" t="s">
        <v>319</v>
      </c>
      <c r="E104" s="10" t="s">
        <v>64</v>
      </c>
      <c r="F104" s="11">
        <f>SUM(F105)</f>
        <v>71</v>
      </c>
    </row>
    <row r="105" spans="1:6" ht="47.25">
      <c r="A105" s="8" t="s">
        <v>322</v>
      </c>
      <c r="B105" s="9" t="s">
        <v>433</v>
      </c>
      <c r="C105" s="10" t="s">
        <v>301</v>
      </c>
      <c r="D105" s="10" t="s">
        <v>321</v>
      </c>
      <c r="E105" s="10" t="s">
        <v>64</v>
      </c>
      <c r="F105" s="11">
        <f>SUM(F106)</f>
        <v>71</v>
      </c>
    </row>
    <row r="106" spans="1:6" ht="47.25">
      <c r="A106" s="8" t="s">
        <v>322</v>
      </c>
      <c r="B106" s="9" t="s">
        <v>433</v>
      </c>
      <c r="C106" s="10" t="s">
        <v>301</v>
      </c>
      <c r="D106" s="10" t="s">
        <v>321</v>
      </c>
      <c r="E106" s="10" t="s">
        <v>64</v>
      </c>
      <c r="F106" s="11">
        <f>SUM(F107)</f>
        <v>71</v>
      </c>
    </row>
    <row r="107" spans="1:6" ht="24" customHeight="1">
      <c r="A107" s="12" t="s">
        <v>229</v>
      </c>
      <c r="B107" s="13" t="s">
        <v>433</v>
      </c>
      <c r="C107" s="13" t="s">
        <v>301</v>
      </c>
      <c r="D107" s="13" t="s">
        <v>321</v>
      </c>
      <c r="E107" s="13" t="s">
        <v>228</v>
      </c>
      <c r="F107" s="14">
        <f>SUM(Функциональная!E305)</f>
        <v>71</v>
      </c>
    </row>
    <row r="108" spans="1:6" ht="15.75">
      <c r="A108" s="8" t="s">
        <v>127</v>
      </c>
      <c r="B108" s="9" t="s">
        <v>433</v>
      </c>
      <c r="C108" s="10" t="s">
        <v>301</v>
      </c>
      <c r="D108" s="10" t="s">
        <v>126</v>
      </c>
      <c r="E108" s="10" t="s">
        <v>64</v>
      </c>
      <c r="F108" s="11">
        <f>SUM(F110+F111+F113+F115)</f>
        <v>2820</v>
      </c>
    </row>
    <row r="109" spans="1:6" ht="36" customHeight="1">
      <c r="A109" s="8" t="s">
        <v>324</v>
      </c>
      <c r="B109" s="9" t="s">
        <v>433</v>
      </c>
      <c r="C109" s="10" t="s">
        <v>301</v>
      </c>
      <c r="D109" s="10" t="s">
        <v>323</v>
      </c>
      <c r="E109" s="10" t="s">
        <v>64</v>
      </c>
      <c r="F109" s="11">
        <f>SUM(F110)</f>
        <v>1000</v>
      </c>
    </row>
    <row r="110" spans="1:6" ht="16.5" customHeight="1">
      <c r="A110" s="12" t="s">
        <v>229</v>
      </c>
      <c r="B110" s="13" t="s">
        <v>433</v>
      </c>
      <c r="C110" s="13" t="s">
        <v>301</v>
      </c>
      <c r="D110" s="13" t="s">
        <v>323</v>
      </c>
      <c r="E110" s="13" t="s">
        <v>228</v>
      </c>
      <c r="F110" s="14">
        <f>SUM(Функциональная!E308)</f>
        <v>1000</v>
      </c>
    </row>
    <row r="111" spans="1:6" ht="47.25">
      <c r="A111" s="148" t="s">
        <v>0</v>
      </c>
      <c r="B111" s="90" t="s">
        <v>433</v>
      </c>
      <c r="C111" s="87" t="s">
        <v>301</v>
      </c>
      <c r="D111" s="87" t="s">
        <v>46</v>
      </c>
      <c r="E111" s="87"/>
      <c r="F111" s="104">
        <f>SUM(F112)</f>
        <v>220</v>
      </c>
    </row>
    <row r="112" spans="1:6" ht="20.25" customHeight="1">
      <c r="A112" s="106" t="s">
        <v>229</v>
      </c>
      <c r="B112" s="93" t="s">
        <v>433</v>
      </c>
      <c r="C112" s="84" t="s">
        <v>301</v>
      </c>
      <c r="D112" s="84" t="s">
        <v>46</v>
      </c>
      <c r="E112" s="84" t="s">
        <v>228</v>
      </c>
      <c r="F112" s="105">
        <f>SUM(Функциональная!E309)</f>
        <v>220</v>
      </c>
    </row>
    <row r="113" spans="1:6" ht="47.25">
      <c r="A113" s="149" t="s">
        <v>49</v>
      </c>
      <c r="B113" s="90" t="s">
        <v>433</v>
      </c>
      <c r="C113" s="90" t="s">
        <v>301</v>
      </c>
      <c r="D113" s="91" t="s">
        <v>50</v>
      </c>
      <c r="E113" s="91" t="s">
        <v>64</v>
      </c>
      <c r="F113" s="105">
        <f>SUM(F114)</f>
        <v>800</v>
      </c>
    </row>
    <row r="114" spans="1:6" ht="17.25" customHeight="1">
      <c r="A114" s="150" t="s">
        <v>229</v>
      </c>
      <c r="B114" s="93" t="s">
        <v>433</v>
      </c>
      <c r="C114" s="109" t="s">
        <v>301</v>
      </c>
      <c r="D114" s="109" t="s">
        <v>50</v>
      </c>
      <c r="E114" s="109" t="s">
        <v>228</v>
      </c>
      <c r="F114" s="151">
        <f>SUM(Функциональная!E312)</f>
        <v>800</v>
      </c>
    </row>
    <row r="115" spans="1:6" ht="47.25">
      <c r="A115" s="148" t="s">
        <v>51</v>
      </c>
      <c r="B115" s="90" t="s">
        <v>433</v>
      </c>
      <c r="C115" s="90" t="s">
        <v>301</v>
      </c>
      <c r="D115" s="91" t="s">
        <v>52</v>
      </c>
      <c r="E115" s="91" t="s">
        <v>64</v>
      </c>
      <c r="F115" s="104">
        <f>SUM(F116)</f>
        <v>800</v>
      </c>
    </row>
    <row r="116" spans="1:6" ht="15.75" customHeight="1">
      <c r="A116" s="106" t="s">
        <v>229</v>
      </c>
      <c r="B116" s="93" t="s">
        <v>433</v>
      </c>
      <c r="C116" s="109" t="s">
        <v>301</v>
      </c>
      <c r="D116" s="109" t="s">
        <v>52</v>
      </c>
      <c r="E116" s="109" t="s">
        <v>228</v>
      </c>
      <c r="F116" s="151">
        <f>SUM(Функциональная!E314)</f>
        <v>800</v>
      </c>
    </row>
    <row r="117" spans="1:6" ht="34.5" customHeight="1">
      <c r="A117" s="8" t="s">
        <v>325</v>
      </c>
      <c r="B117" s="9" t="s">
        <v>433</v>
      </c>
      <c r="C117" s="10" t="s">
        <v>487</v>
      </c>
      <c r="D117" s="10" t="s">
        <v>64</v>
      </c>
      <c r="E117" s="10" t="s">
        <v>64</v>
      </c>
      <c r="F117" s="11">
        <f>SUM(F118)</f>
        <v>2731.8</v>
      </c>
    </row>
    <row r="118" spans="1:6" ht="51" customHeight="1">
      <c r="A118" s="8" t="s">
        <v>277</v>
      </c>
      <c r="B118" s="9" t="s">
        <v>433</v>
      </c>
      <c r="C118" s="10" t="s">
        <v>487</v>
      </c>
      <c r="D118" s="10" t="s">
        <v>276</v>
      </c>
      <c r="E118" s="10" t="s">
        <v>64</v>
      </c>
      <c r="F118" s="11">
        <f>SUM(F123+F119)</f>
        <v>2731.8</v>
      </c>
    </row>
    <row r="119" spans="1:6" ht="18" customHeight="1">
      <c r="A119" s="112" t="s">
        <v>495</v>
      </c>
      <c r="B119" s="118" t="s">
        <v>433</v>
      </c>
      <c r="C119" s="124" t="s">
        <v>487</v>
      </c>
      <c r="D119" s="125" t="s">
        <v>499</v>
      </c>
      <c r="E119" s="125"/>
      <c r="F119" s="126">
        <f>SUM(F120)</f>
        <v>41</v>
      </c>
    </row>
    <row r="120" spans="1:6" ht="20.25" customHeight="1">
      <c r="A120" s="113" t="s">
        <v>229</v>
      </c>
      <c r="B120" s="118" t="s">
        <v>433</v>
      </c>
      <c r="C120" s="122" t="s">
        <v>487</v>
      </c>
      <c r="D120" s="125" t="s">
        <v>499</v>
      </c>
      <c r="E120" s="125" t="s">
        <v>228</v>
      </c>
      <c r="F120" s="126">
        <f>SUM(Функциональная!E318)</f>
        <v>41</v>
      </c>
    </row>
    <row r="121" spans="1:6" ht="17.25" customHeight="1">
      <c r="A121" s="8" t="s">
        <v>225</v>
      </c>
      <c r="B121" s="9" t="s">
        <v>433</v>
      </c>
      <c r="C121" s="10" t="s">
        <v>487</v>
      </c>
      <c r="D121" s="10" t="s">
        <v>278</v>
      </c>
      <c r="E121" s="10" t="s">
        <v>64</v>
      </c>
      <c r="F121" s="11">
        <f>SUM(F123)</f>
        <v>2690.8</v>
      </c>
    </row>
    <row r="122" spans="1:6" ht="63">
      <c r="A122" s="8" t="s">
        <v>280</v>
      </c>
      <c r="B122" s="9" t="s">
        <v>433</v>
      </c>
      <c r="C122" s="10" t="s">
        <v>487</v>
      </c>
      <c r="D122" s="10" t="s">
        <v>279</v>
      </c>
      <c r="E122" s="10" t="s">
        <v>64</v>
      </c>
      <c r="F122" s="11">
        <f>SUM(F123)</f>
        <v>2690.8</v>
      </c>
    </row>
    <row r="123" spans="1:6" ht="14.25" customHeight="1">
      <c r="A123" s="12" t="s">
        <v>229</v>
      </c>
      <c r="B123" s="13" t="s">
        <v>433</v>
      </c>
      <c r="C123" s="13" t="s">
        <v>487</v>
      </c>
      <c r="D123" s="13" t="s">
        <v>279</v>
      </c>
      <c r="E123" s="13" t="s">
        <v>228</v>
      </c>
      <c r="F123" s="14">
        <f>SUM(Функциональная!E321)</f>
        <v>2690.8</v>
      </c>
    </row>
    <row r="124" spans="1:6" ht="17.25" customHeight="1">
      <c r="A124" s="101" t="s">
        <v>492</v>
      </c>
      <c r="B124" s="9" t="s">
        <v>433</v>
      </c>
      <c r="C124" s="87" t="s">
        <v>490</v>
      </c>
      <c r="D124" s="87" t="s">
        <v>64</v>
      </c>
      <c r="E124" s="87" t="s">
        <v>64</v>
      </c>
      <c r="F124" s="104">
        <f>SUM(F125+F132)</f>
        <v>10689.2</v>
      </c>
    </row>
    <row r="125" spans="1:6" ht="16.5">
      <c r="A125" s="30" t="s">
        <v>491</v>
      </c>
      <c r="B125" s="9" t="s">
        <v>433</v>
      </c>
      <c r="C125" s="22" t="s">
        <v>7</v>
      </c>
      <c r="D125" s="62" t="s">
        <v>64</v>
      </c>
      <c r="E125" s="62" t="s">
        <v>64</v>
      </c>
      <c r="F125" s="54">
        <f>SUM(F126)</f>
        <v>9454.2</v>
      </c>
    </row>
    <row r="126" spans="1:6" ht="16.5">
      <c r="A126" s="30" t="s">
        <v>329</v>
      </c>
      <c r="B126" s="9" t="s">
        <v>433</v>
      </c>
      <c r="C126" s="22" t="s">
        <v>7</v>
      </c>
      <c r="D126" s="62" t="s">
        <v>328</v>
      </c>
      <c r="E126" s="62" t="s">
        <v>64</v>
      </c>
      <c r="F126" s="54">
        <f>SUM(F131+F127)</f>
        <v>9454.2</v>
      </c>
    </row>
    <row r="127" spans="1:6" ht="16.5">
      <c r="A127" s="112" t="s">
        <v>495</v>
      </c>
      <c r="B127" s="118" t="s">
        <v>433</v>
      </c>
      <c r="C127" s="114" t="s">
        <v>7</v>
      </c>
      <c r="D127" s="127" t="s">
        <v>496</v>
      </c>
      <c r="E127" s="127"/>
      <c r="F127" s="128">
        <f>SUM(F128)</f>
        <v>838.7</v>
      </c>
    </row>
    <row r="128" spans="1:6" ht="16.5">
      <c r="A128" s="115" t="s">
        <v>229</v>
      </c>
      <c r="B128" s="118" t="s">
        <v>433</v>
      </c>
      <c r="C128" s="116" t="s">
        <v>7</v>
      </c>
      <c r="D128" s="129" t="s">
        <v>496</v>
      </c>
      <c r="E128" s="129" t="s">
        <v>228</v>
      </c>
      <c r="F128" s="128">
        <f>SUM(Функциональная!E421)</f>
        <v>838.7</v>
      </c>
    </row>
    <row r="129" spans="1:6" ht="17.25" customHeight="1">
      <c r="A129" s="30" t="s">
        <v>225</v>
      </c>
      <c r="B129" s="9" t="s">
        <v>433</v>
      </c>
      <c r="C129" s="22" t="s">
        <v>7</v>
      </c>
      <c r="D129" s="62" t="s">
        <v>330</v>
      </c>
      <c r="E129" s="62" t="s">
        <v>64</v>
      </c>
      <c r="F129" s="54">
        <f>SUM(F131)</f>
        <v>8615.5</v>
      </c>
    </row>
    <row r="130" spans="1:6" ht="33">
      <c r="A130" s="30" t="s">
        <v>332</v>
      </c>
      <c r="B130" s="9" t="s">
        <v>433</v>
      </c>
      <c r="C130" s="22" t="s">
        <v>7</v>
      </c>
      <c r="D130" s="62" t="s">
        <v>331</v>
      </c>
      <c r="E130" s="62" t="s">
        <v>64</v>
      </c>
      <c r="F130" s="54">
        <f>SUM(F131)</f>
        <v>8615.5</v>
      </c>
    </row>
    <row r="131" spans="1:6" ht="15" customHeight="1">
      <c r="A131" s="27" t="s">
        <v>229</v>
      </c>
      <c r="B131" s="13" t="s">
        <v>433</v>
      </c>
      <c r="C131" s="28" t="s">
        <v>7</v>
      </c>
      <c r="D131" s="63" t="s">
        <v>331</v>
      </c>
      <c r="E131" s="63" t="s">
        <v>228</v>
      </c>
      <c r="F131" s="53">
        <f>SUM(Функциональная!E424)</f>
        <v>8615.5</v>
      </c>
    </row>
    <row r="132" spans="1:6" ht="16.5">
      <c r="A132" s="30" t="s">
        <v>494</v>
      </c>
      <c r="B132" s="9" t="s">
        <v>433</v>
      </c>
      <c r="C132" s="62" t="s">
        <v>493</v>
      </c>
      <c r="D132" s="62"/>
      <c r="E132" s="62"/>
      <c r="F132" s="54">
        <f>SUM(F133)</f>
        <v>1235</v>
      </c>
    </row>
    <row r="133" spans="1:6" ht="21.75" customHeight="1">
      <c r="A133" s="148" t="s">
        <v>127</v>
      </c>
      <c r="B133" s="9" t="s">
        <v>433</v>
      </c>
      <c r="C133" s="87" t="s">
        <v>493</v>
      </c>
      <c r="D133" s="87" t="s">
        <v>126</v>
      </c>
      <c r="E133" s="87"/>
      <c r="F133" s="104">
        <f>SUM(F134+F136)</f>
        <v>1235</v>
      </c>
    </row>
    <row r="134" spans="1:6" ht="44.25" customHeight="1">
      <c r="A134" s="30" t="s">
        <v>19</v>
      </c>
      <c r="B134" s="9" t="s">
        <v>433</v>
      </c>
      <c r="C134" s="62" t="s">
        <v>493</v>
      </c>
      <c r="D134" s="62" t="s">
        <v>338</v>
      </c>
      <c r="E134" s="62" t="s">
        <v>64</v>
      </c>
      <c r="F134" s="54">
        <f>SUM(F135)</f>
        <v>1200</v>
      </c>
    </row>
    <row r="135" spans="1:6" ht="27.75" customHeight="1">
      <c r="A135" s="27" t="s">
        <v>337</v>
      </c>
      <c r="B135" s="13" t="s">
        <v>433</v>
      </c>
      <c r="C135" s="63" t="s">
        <v>493</v>
      </c>
      <c r="D135" s="63" t="s">
        <v>338</v>
      </c>
      <c r="E135" s="63" t="s">
        <v>336</v>
      </c>
      <c r="F135" s="53">
        <f>SUM(Функциональная!E428)</f>
        <v>1200</v>
      </c>
    </row>
    <row r="136" spans="1:6" ht="62.25" customHeight="1">
      <c r="A136" s="148" t="s">
        <v>18</v>
      </c>
      <c r="B136" s="90" t="s">
        <v>433</v>
      </c>
      <c r="C136" s="87" t="s">
        <v>493</v>
      </c>
      <c r="D136" s="87" t="s">
        <v>46</v>
      </c>
      <c r="E136" s="87"/>
      <c r="F136" s="104">
        <f>SUM(F137)</f>
        <v>35</v>
      </c>
    </row>
    <row r="137" spans="1:6" ht="21" customHeight="1" thickBot="1">
      <c r="A137" s="106" t="s">
        <v>229</v>
      </c>
      <c r="B137" s="93" t="s">
        <v>433</v>
      </c>
      <c r="C137" s="84" t="s">
        <v>493</v>
      </c>
      <c r="D137" s="84" t="s">
        <v>46</v>
      </c>
      <c r="E137" s="84" t="s">
        <v>228</v>
      </c>
      <c r="F137" s="105">
        <f>SUM(Функциональная!E429)</f>
        <v>35</v>
      </c>
    </row>
    <row r="138" spans="1:8" ht="32.25" thickBot="1">
      <c r="A138" s="39" t="s">
        <v>36</v>
      </c>
      <c r="B138" s="40" t="s">
        <v>434</v>
      </c>
      <c r="C138" s="41" t="s">
        <v>64</v>
      </c>
      <c r="D138" s="41" t="s">
        <v>64</v>
      </c>
      <c r="E138" s="41" t="s">
        <v>64</v>
      </c>
      <c r="F138" s="24">
        <f>SUM(F139+F218)</f>
        <v>171165.4</v>
      </c>
      <c r="G138" s="47"/>
      <c r="H138" s="79"/>
    </row>
    <row r="139" spans="1:7" ht="16.5">
      <c r="A139" s="23" t="s">
        <v>219</v>
      </c>
      <c r="B139" s="36" t="s">
        <v>434</v>
      </c>
      <c r="C139" s="9" t="s">
        <v>218</v>
      </c>
      <c r="D139" s="10" t="s">
        <v>64</v>
      </c>
      <c r="E139" s="10" t="s">
        <v>64</v>
      </c>
      <c r="F139" s="11">
        <f>SUM(F140+F154+F193+F187)</f>
        <v>168738.4</v>
      </c>
      <c r="G139" s="46"/>
    </row>
    <row r="140" spans="1:7" ht="16.5">
      <c r="A140" s="23" t="s">
        <v>221</v>
      </c>
      <c r="B140" s="9" t="s">
        <v>434</v>
      </c>
      <c r="C140" s="9" t="s">
        <v>220</v>
      </c>
      <c r="D140" s="10" t="s">
        <v>64</v>
      </c>
      <c r="E140" s="10" t="s">
        <v>64</v>
      </c>
      <c r="F140" s="11">
        <f>SUM(F141+F151)</f>
        <v>59525.299999999996</v>
      </c>
      <c r="G140" s="46"/>
    </row>
    <row r="141" spans="1:7" ht="16.5">
      <c r="A141" s="23" t="s">
        <v>223</v>
      </c>
      <c r="B141" s="9" t="s">
        <v>434</v>
      </c>
      <c r="C141" s="9" t="s">
        <v>220</v>
      </c>
      <c r="D141" s="10" t="s">
        <v>222</v>
      </c>
      <c r="E141" s="10" t="s">
        <v>64</v>
      </c>
      <c r="F141" s="11">
        <f>SUM(F144+F142)</f>
        <v>57962.7</v>
      </c>
      <c r="G141" s="46"/>
    </row>
    <row r="142" spans="1:7" s="78" customFormat="1" ht="16.5">
      <c r="A142" s="112" t="s">
        <v>495</v>
      </c>
      <c r="B142" s="124" t="s">
        <v>434</v>
      </c>
      <c r="C142" s="118" t="s">
        <v>220</v>
      </c>
      <c r="D142" s="119" t="s">
        <v>510</v>
      </c>
      <c r="E142" s="119" t="s">
        <v>64</v>
      </c>
      <c r="F142" s="120">
        <f>SUM(F143)</f>
        <v>1384.5</v>
      </c>
      <c r="G142" s="58"/>
    </row>
    <row r="143" spans="1:7" s="78" customFormat="1" ht="16.5">
      <c r="A143" s="113" t="s">
        <v>229</v>
      </c>
      <c r="B143" s="124" t="s">
        <v>434</v>
      </c>
      <c r="C143" s="122" t="s">
        <v>220</v>
      </c>
      <c r="D143" s="122" t="s">
        <v>510</v>
      </c>
      <c r="E143" s="122" t="s">
        <v>228</v>
      </c>
      <c r="F143" s="123">
        <f>SUM(Функциональная!E195)</f>
        <v>1384.5</v>
      </c>
      <c r="G143" s="58"/>
    </row>
    <row r="144" spans="1:7" ht="17.25" customHeight="1">
      <c r="A144" s="23" t="s">
        <v>225</v>
      </c>
      <c r="B144" s="9" t="s">
        <v>434</v>
      </c>
      <c r="C144" s="9" t="s">
        <v>220</v>
      </c>
      <c r="D144" s="10" t="s">
        <v>224</v>
      </c>
      <c r="E144" s="10" t="s">
        <v>64</v>
      </c>
      <c r="F144" s="11">
        <f>SUM(F145+F147+F149)</f>
        <v>56578.2</v>
      </c>
      <c r="G144" s="46"/>
    </row>
    <row r="145" spans="1:7" ht="33">
      <c r="A145" s="23" t="s">
        <v>227</v>
      </c>
      <c r="B145" s="9" t="s">
        <v>434</v>
      </c>
      <c r="C145" s="9" t="s">
        <v>220</v>
      </c>
      <c r="D145" s="10" t="s">
        <v>226</v>
      </c>
      <c r="E145" s="10" t="s">
        <v>64</v>
      </c>
      <c r="F145" s="11">
        <f>SUM(F146)</f>
        <v>51529.5</v>
      </c>
      <c r="G145" s="46"/>
    </row>
    <row r="146" spans="1:7" ht="22.5" customHeight="1">
      <c r="A146" s="25" t="s">
        <v>229</v>
      </c>
      <c r="B146" s="13" t="s">
        <v>434</v>
      </c>
      <c r="C146" s="13" t="s">
        <v>220</v>
      </c>
      <c r="D146" s="13" t="s">
        <v>226</v>
      </c>
      <c r="E146" s="13" t="s">
        <v>228</v>
      </c>
      <c r="F146" s="14">
        <f>SUM(Функциональная!E198)</f>
        <v>51529.5</v>
      </c>
      <c r="G146" s="58"/>
    </row>
    <row r="147" spans="1:7" ht="49.5">
      <c r="A147" s="23" t="s">
        <v>231</v>
      </c>
      <c r="B147" s="9" t="s">
        <v>434</v>
      </c>
      <c r="C147" s="9" t="s">
        <v>220</v>
      </c>
      <c r="D147" s="10" t="s">
        <v>230</v>
      </c>
      <c r="E147" s="10" t="s">
        <v>64</v>
      </c>
      <c r="F147" s="11">
        <f>SUM(F148)</f>
        <v>3832</v>
      </c>
      <c r="G147" s="46"/>
    </row>
    <row r="148" spans="1:7" ht="17.25" customHeight="1">
      <c r="A148" s="25" t="s">
        <v>229</v>
      </c>
      <c r="B148" s="13" t="s">
        <v>434</v>
      </c>
      <c r="C148" s="13" t="s">
        <v>220</v>
      </c>
      <c r="D148" s="13" t="s">
        <v>230</v>
      </c>
      <c r="E148" s="13" t="s">
        <v>228</v>
      </c>
      <c r="F148" s="14">
        <f>SUM(Функциональная!E200)</f>
        <v>3832</v>
      </c>
      <c r="G148" s="58"/>
    </row>
    <row r="149" spans="1:7" ht="49.5">
      <c r="A149" s="23" t="s">
        <v>233</v>
      </c>
      <c r="B149" s="9" t="s">
        <v>434</v>
      </c>
      <c r="C149" s="9" t="s">
        <v>220</v>
      </c>
      <c r="D149" s="10" t="s">
        <v>232</v>
      </c>
      <c r="E149" s="52" t="s">
        <v>64</v>
      </c>
      <c r="F149" s="54">
        <f>SUM(F150)</f>
        <v>1216.7</v>
      </c>
      <c r="G149" s="46"/>
    </row>
    <row r="150" spans="1:7" ht="16.5">
      <c r="A150" s="25" t="s">
        <v>229</v>
      </c>
      <c r="B150" s="9" t="s">
        <v>434</v>
      </c>
      <c r="C150" s="13" t="s">
        <v>220</v>
      </c>
      <c r="D150" s="13" t="s">
        <v>232</v>
      </c>
      <c r="E150" s="61" t="s">
        <v>228</v>
      </c>
      <c r="F150" s="53">
        <f>SUM(Функциональная!E202)</f>
        <v>1216.7</v>
      </c>
      <c r="G150" s="46"/>
    </row>
    <row r="151" spans="1:7" ht="20.25" customHeight="1">
      <c r="A151" s="23" t="s">
        <v>127</v>
      </c>
      <c r="B151" s="13" t="s">
        <v>434</v>
      </c>
      <c r="C151" s="9" t="s">
        <v>220</v>
      </c>
      <c r="D151" s="10" t="s">
        <v>126</v>
      </c>
      <c r="E151" s="52" t="s">
        <v>64</v>
      </c>
      <c r="F151" s="54">
        <f>SUM(F153)</f>
        <v>1562.6</v>
      </c>
      <c r="G151" s="58"/>
    </row>
    <row r="152" spans="1:7" ht="45.75" customHeight="1">
      <c r="A152" s="23" t="s">
        <v>43</v>
      </c>
      <c r="B152" s="9" t="s">
        <v>434</v>
      </c>
      <c r="C152" s="9" t="s">
        <v>220</v>
      </c>
      <c r="D152" s="10" t="s">
        <v>234</v>
      </c>
      <c r="E152" s="52" t="s">
        <v>64</v>
      </c>
      <c r="F152" s="54">
        <f>SUM(F153)</f>
        <v>1562.6</v>
      </c>
      <c r="G152" s="46"/>
    </row>
    <row r="153" spans="1:7" ht="16.5">
      <c r="A153" s="25" t="s">
        <v>229</v>
      </c>
      <c r="B153" s="83" t="s">
        <v>434</v>
      </c>
      <c r="C153" s="13" t="s">
        <v>220</v>
      </c>
      <c r="D153" s="13" t="s">
        <v>234</v>
      </c>
      <c r="E153" s="61" t="s">
        <v>228</v>
      </c>
      <c r="F153" s="53">
        <f>SUM(Функциональная!E205)</f>
        <v>1562.6</v>
      </c>
      <c r="G153" s="46"/>
    </row>
    <row r="154" spans="1:6" ht="15.75">
      <c r="A154" s="8" t="s">
        <v>236</v>
      </c>
      <c r="B154" s="9" t="s">
        <v>434</v>
      </c>
      <c r="C154" s="9" t="s">
        <v>235</v>
      </c>
      <c r="D154" s="10" t="s">
        <v>64</v>
      </c>
      <c r="E154" s="10" t="s">
        <v>64</v>
      </c>
      <c r="F154" s="11">
        <f>SUM(F155+F171+F177+F183)</f>
        <v>84722.59999999999</v>
      </c>
    </row>
    <row r="155" spans="1:6" s="78" customFormat="1" ht="15.75">
      <c r="A155" s="8" t="s">
        <v>238</v>
      </c>
      <c r="B155" s="83" t="s">
        <v>434</v>
      </c>
      <c r="C155" s="9" t="s">
        <v>235</v>
      </c>
      <c r="D155" s="10" t="s">
        <v>237</v>
      </c>
      <c r="E155" s="10" t="s">
        <v>64</v>
      </c>
      <c r="F155" s="11">
        <f>SUM(F158+F156)</f>
        <v>70132.9</v>
      </c>
    </row>
    <row r="156" spans="1:6" s="78" customFormat="1" ht="15.75">
      <c r="A156" s="117" t="s">
        <v>495</v>
      </c>
      <c r="B156" s="124" t="s">
        <v>434</v>
      </c>
      <c r="C156" s="118" t="s">
        <v>235</v>
      </c>
      <c r="D156" s="119" t="s">
        <v>508</v>
      </c>
      <c r="E156" s="119" t="s">
        <v>64</v>
      </c>
      <c r="F156" s="120">
        <f>SUM(F157)</f>
        <v>1906.2</v>
      </c>
    </row>
    <row r="157" spans="1:6" ht="15.75" customHeight="1">
      <c r="A157" s="121" t="s">
        <v>229</v>
      </c>
      <c r="B157" s="118" t="s">
        <v>434</v>
      </c>
      <c r="C157" s="122" t="s">
        <v>235</v>
      </c>
      <c r="D157" s="122" t="s">
        <v>508</v>
      </c>
      <c r="E157" s="122" t="s">
        <v>228</v>
      </c>
      <c r="F157" s="123">
        <f>SUM(Функциональная!E209)</f>
        <v>1906.2</v>
      </c>
    </row>
    <row r="158" spans="1:6" ht="15.75">
      <c r="A158" s="8" t="s">
        <v>225</v>
      </c>
      <c r="B158" s="9" t="s">
        <v>434</v>
      </c>
      <c r="C158" s="9" t="s">
        <v>235</v>
      </c>
      <c r="D158" s="10" t="s">
        <v>239</v>
      </c>
      <c r="E158" s="10" t="s">
        <v>64</v>
      </c>
      <c r="F158" s="11">
        <f>SUM(F159+F162+F165+F166+F168)</f>
        <v>68226.7</v>
      </c>
    </row>
    <row r="159" spans="1:6" ht="30.75" customHeight="1">
      <c r="A159" s="8" t="s">
        <v>227</v>
      </c>
      <c r="B159" s="9" t="s">
        <v>434</v>
      </c>
      <c r="C159" s="9" t="s">
        <v>235</v>
      </c>
      <c r="D159" s="10" t="s">
        <v>240</v>
      </c>
      <c r="E159" s="10" t="s">
        <v>64</v>
      </c>
      <c r="F159" s="11">
        <f>SUM(F160:F161)</f>
        <v>14093.7</v>
      </c>
    </row>
    <row r="160" spans="1:6" ht="15" customHeight="1">
      <c r="A160" s="12" t="s">
        <v>229</v>
      </c>
      <c r="B160" s="13" t="s">
        <v>434</v>
      </c>
      <c r="C160" s="13" t="s">
        <v>235</v>
      </c>
      <c r="D160" s="13" t="s">
        <v>240</v>
      </c>
      <c r="E160" s="13" t="s">
        <v>228</v>
      </c>
      <c r="F160" s="14">
        <f>SUM(Функциональная!E212)</f>
        <v>13998.7</v>
      </c>
    </row>
    <row r="161" spans="1:6" ht="15.75">
      <c r="A161" s="12" t="s">
        <v>242</v>
      </c>
      <c r="B161" s="9" t="s">
        <v>434</v>
      </c>
      <c r="C161" s="13" t="s">
        <v>235</v>
      </c>
      <c r="D161" s="13" t="s">
        <v>240</v>
      </c>
      <c r="E161" s="13" t="s">
        <v>241</v>
      </c>
      <c r="F161" s="14">
        <f>SUM(Функциональная!E213)</f>
        <v>95</v>
      </c>
    </row>
    <row r="162" spans="1:6" ht="29.25" customHeight="1">
      <c r="A162" s="8" t="s">
        <v>244</v>
      </c>
      <c r="B162" s="13" t="s">
        <v>434</v>
      </c>
      <c r="C162" s="9" t="s">
        <v>235</v>
      </c>
      <c r="D162" s="10" t="s">
        <v>243</v>
      </c>
      <c r="E162" s="10" t="s">
        <v>64</v>
      </c>
      <c r="F162" s="11">
        <f>SUM(F163)</f>
        <v>2012.6</v>
      </c>
    </row>
    <row r="163" spans="1:6" ht="16.5" customHeight="1">
      <c r="A163" s="12" t="s">
        <v>229</v>
      </c>
      <c r="B163" s="9" t="s">
        <v>434</v>
      </c>
      <c r="C163" s="13" t="s">
        <v>235</v>
      </c>
      <c r="D163" s="13" t="s">
        <v>243</v>
      </c>
      <c r="E163" s="13" t="s">
        <v>228</v>
      </c>
      <c r="F163" s="14">
        <f>SUM(Функциональная!E215)</f>
        <v>2012.6</v>
      </c>
    </row>
    <row r="164" spans="1:6" ht="14.25" customHeight="1">
      <c r="A164" s="8" t="s">
        <v>231</v>
      </c>
      <c r="B164" s="13" t="s">
        <v>434</v>
      </c>
      <c r="C164" s="9" t="s">
        <v>235</v>
      </c>
      <c r="D164" s="10" t="s">
        <v>245</v>
      </c>
      <c r="E164" s="10" t="s">
        <v>64</v>
      </c>
      <c r="F164" s="11">
        <f>SUM(F165)</f>
        <v>130</v>
      </c>
    </row>
    <row r="165" spans="1:6" ht="16.5" customHeight="1">
      <c r="A165" s="12" t="s">
        <v>229</v>
      </c>
      <c r="B165" s="9" t="s">
        <v>434</v>
      </c>
      <c r="C165" s="13" t="s">
        <v>235</v>
      </c>
      <c r="D165" s="13" t="s">
        <v>245</v>
      </c>
      <c r="E165" s="13" t="s">
        <v>228</v>
      </c>
      <c r="F165" s="14">
        <f>SUM(Функциональная!E217)</f>
        <v>130</v>
      </c>
    </row>
    <row r="166" spans="1:6" ht="14.25" customHeight="1">
      <c r="A166" s="8" t="s">
        <v>509</v>
      </c>
      <c r="B166" s="13" t="s">
        <v>434</v>
      </c>
      <c r="C166" s="9" t="s">
        <v>235</v>
      </c>
      <c r="D166" s="10" t="s">
        <v>246</v>
      </c>
      <c r="E166" s="10" t="s">
        <v>64</v>
      </c>
      <c r="F166" s="11">
        <f>SUM(F167)</f>
        <v>118.3</v>
      </c>
    </row>
    <row r="167" spans="1:6" ht="18" customHeight="1">
      <c r="A167" s="12" t="s">
        <v>229</v>
      </c>
      <c r="B167" s="13" t="s">
        <v>434</v>
      </c>
      <c r="C167" s="13" t="s">
        <v>235</v>
      </c>
      <c r="D167" s="13" t="s">
        <v>246</v>
      </c>
      <c r="E167" s="13" t="s">
        <v>228</v>
      </c>
      <c r="F167" s="14">
        <f>SUM(Функциональная!E219)</f>
        <v>118.3</v>
      </c>
    </row>
    <row r="168" spans="1:6" ht="49.5" customHeight="1">
      <c r="A168" s="8" t="s">
        <v>249</v>
      </c>
      <c r="B168" s="9" t="s">
        <v>434</v>
      </c>
      <c r="C168" s="9" t="s">
        <v>235</v>
      </c>
      <c r="D168" s="10" t="s">
        <v>248</v>
      </c>
      <c r="E168" s="10" t="s">
        <v>64</v>
      </c>
      <c r="F168" s="11">
        <f>SUM(F169:F170)</f>
        <v>51872.1</v>
      </c>
    </row>
    <row r="169" spans="1:6" ht="15.75">
      <c r="A169" s="12" t="s">
        <v>229</v>
      </c>
      <c r="B169" s="83" t="s">
        <v>434</v>
      </c>
      <c r="C169" s="13" t="s">
        <v>235</v>
      </c>
      <c r="D169" s="13" t="s">
        <v>248</v>
      </c>
      <c r="E169" s="13" t="s">
        <v>228</v>
      </c>
      <c r="F169" s="14">
        <f>SUM(Функциональная!E221)</f>
        <v>51712.5</v>
      </c>
    </row>
    <row r="170" spans="1:6" ht="15.75">
      <c r="A170" s="12" t="s">
        <v>242</v>
      </c>
      <c r="B170" s="83" t="s">
        <v>434</v>
      </c>
      <c r="C170" s="13" t="s">
        <v>235</v>
      </c>
      <c r="D170" s="13" t="s">
        <v>248</v>
      </c>
      <c r="E170" s="13" t="s">
        <v>241</v>
      </c>
      <c r="F170" s="14">
        <f>SUM(Функциональная!E222)</f>
        <v>159.6</v>
      </c>
    </row>
    <row r="171" spans="1:6" ht="17.25" customHeight="1">
      <c r="A171" s="8" t="s">
        <v>251</v>
      </c>
      <c r="B171" s="9" t="s">
        <v>434</v>
      </c>
      <c r="C171" s="9" t="s">
        <v>235</v>
      </c>
      <c r="D171" s="10" t="s">
        <v>250</v>
      </c>
      <c r="E171" s="10" t="s">
        <v>64</v>
      </c>
      <c r="F171" s="11">
        <f>SUM(F174+F172)</f>
        <v>6578.200000000001</v>
      </c>
    </row>
    <row r="172" spans="1:6" ht="15.75">
      <c r="A172" s="117" t="s">
        <v>495</v>
      </c>
      <c r="B172" s="118" t="s">
        <v>434</v>
      </c>
      <c r="C172" s="118" t="s">
        <v>235</v>
      </c>
      <c r="D172" s="119" t="s">
        <v>507</v>
      </c>
      <c r="E172" s="119"/>
      <c r="F172" s="120">
        <f>SUM(F173)</f>
        <v>4.6000000000000085</v>
      </c>
    </row>
    <row r="173" spans="1:6" ht="21" customHeight="1">
      <c r="A173" s="121" t="s">
        <v>229</v>
      </c>
      <c r="B173" s="122" t="s">
        <v>434</v>
      </c>
      <c r="C173" s="122" t="s">
        <v>235</v>
      </c>
      <c r="D173" s="125" t="s">
        <v>507</v>
      </c>
      <c r="E173" s="125" t="s">
        <v>228</v>
      </c>
      <c r="F173" s="126">
        <f>SUM(Функциональная!E225-F72)</f>
        <v>4.6000000000000085</v>
      </c>
    </row>
    <row r="174" spans="1:6" ht="14.25" customHeight="1">
      <c r="A174" s="8" t="s">
        <v>225</v>
      </c>
      <c r="B174" s="9" t="s">
        <v>434</v>
      </c>
      <c r="C174" s="9" t="s">
        <v>235</v>
      </c>
      <c r="D174" s="10" t="s">
        <v>252</v>
      </c>
      <c r="E174" s="10" t="s">
        <v>64</v>
      </c>
      <c r="F174" s="11">
        <f>SUM(F175)</f>
        <v>6573.6</v>
      </c>
    </row>
    <row r="175" spans="1:6" ht="32.25" customHeight="1">
      <c r="A175" s="8" t="s">
        <v>254</v>
      </c>
      <c r="B175" s="9" t="s">
        <v>434</v>
      </c>
      <c r="C175" s="9" t="s">
        <v>235</v>
      </c>
      <c r="D175" s="10" t="s">
        <v>253</v>
      </c>
      <c r="E175" s="10" t="s">
        <v>64</v>
      </c>
      <c r="F175" s="11">
        <f>SUM(F176)</f>
        <v>6573.6</v>
      </c>
    </row>
    <row r="176" spans="1:6" ht="15.75">
      <c r="A176" s="12" t="s">
        <v>229</v>
      </c>
      <c r="B176" s="83" t="s">
        <v>434</v>
      </c>
      <c r="C176" s="13" t="s">
        <v>235</v>
      </c>
      <c r="D176" s="13" t="s">
        <v>253</v>
      </c>
      <c r="E176" s="13" t="s">
        <v>228</v>
      </c>
      <c r="F176" s="14">
        <f>SUM(Функциональная!E228-F75)</f>
        <v>6573.6</v>
      </c>
    </row>
    <row r="177" spans="1:6" ht="20.25" customHeight="1">
      <c r="A177" s="8" t="s">
        <v>265</v>
      </c>
      <c r="B177" s="86" t="s">
        <v>434</v>
      </c>
      <c r="C177" s="9" t="s">
        <v>235</v>
      </c>
      <c r="D177" s="10" t="s">
        <v>264</v>
      </c>
      <c r="E177" s="10" t="s">
        <v>64</v>
      </c>
      <c r="F177" s="11">
        <f>SUM(F178)</f>
        <v>6057.6</v>
      </c>
    </row>
    <row r="178" spans="1:6" ht="15.75">
      <c r="A178" s="8" t="s">
        <v>225</v>
      </c>
      <c r="B178" s="86" t="s">
        <v>434</v>
      </c>
      <c r="C178" s="9" t="s">
        <v>235</v>
      </c>
      <c r="D178" s="10" t="s">
        <v>266</v>
      </c>
      <c r="E178" s="10" t="s">
        <v>64</v>
      </c>
      <c r="F178" s="11">
        <f>SUM(F179+F181)</f>
        <v>6057.6</v>
      </c>
    </row>
    <row r="179" spans="1:6" ht="47.25" customHeight="1">
      <c r="A179" s="8" t="s">
        <v>247</v>
      </c>
      <c r="B179" s="86" t="s">
        <v>434</v>
      </c>
      <c r="C179" s="9" t="s">
        <v>235</v>
      </c>
      <c r="D179" s="10" t="s">
        <v>267</v>
      </c>
      <c r="E179" s="10" t="s">
        <v>64</v>
      </c>
      <c r="F179" s="11">
        <f>SUM(F180)</f>
        <v>7</v>
      </c>
    </row>
    <row r="180" spans="1:6" ht="15.75">
      <c r="A180" s="12" t="s">
        <v>229</v>
      </c>
      <c r="B180" s="13" t="s">
        <v>434</v>
      </c>
      <c r="C180" s="13" t="s">
        <v>235</v>
      </c>
      <c r="D180" s="13" t="s">
        <v>267</v>
      </c>
      <c r="E180" s="13" t="s">
        <v>228</v>
      </c>
      <c r="F180" s="14">
        <f>SUM(Функциональная!E240)</f>
        <v>7</v>
      </c>
    </row>
    <row r="181" spans="1:6" ht="63">
      <c r="A181" s="8" t="s">
        <v>269</v>
      </c>
      <c r="B181" s="86" t="s">
        <v>434</v>
      </c>
      <c r="C181" s="9" t="s">
        <v>235</v>
      </c>
      <c r="D181" s="10" t="s">
        <v>268</v>
      </c>
      <c r="E181" s="10" t="s">
        <v>64</v>
      </c>
      <c r="F181" s="11">
        <f>SUM(F182)</f>
        <v>6050.6</v>
      </c>
    </row>
    <row r="182" spans="1:6" ht="15.75">
      <c r="A182" s="12" t="s">
        <v>229</v>
      </c>
      <c r="B182" s="13" t="s">
        <v>434</v>
      </c>
      <c r="C182" s="13" t="s">
        <v>235</v>
      </c>
      <c r="D182" s="13" t="s">
        <v>268</v>
      </c>
      <c r="E182" s="13" t="s">
        <v>228</v>
      </c>
      <c r="F182" s="14">
        <f>SUM(Функциональная!E242)</f>
        <v>6050.6</v>
      </c>
    </row>
    <row r="183" spans="1:6" ht="15.75">
      <c r="A183" s="8" t="s">
        <v>271</v>
      </c>
      <c r="B183" s="13" t="s">
        <v>434</v>
      </c>
      <c r="C183" s="9" t="s">
        <v>235</v>
      </c>
      <c r="D183" s="10" t="s">
        <v>270</v>
      </c>
      <c r="E183" s="10" t="s">
        <v>64</v>
      </c>
      <c r="F183" s="11">
        <f>SUM(F184)</f>
        <v>1953.9</v>
      </c>
    </row>
    <row r="184" spans="1:6" ht="15.75">
      <c r="A184" s="8" t="s">
        <v>273</v>
      </c>
      <c r="B184" s="13" t="s">
        <v>434</v>
      </c>
      <c r="C184" s="9" t="s">
        <v>235</v>
      </c>
      <c r="D184" s="10" t="s">
        <v>272</v>
      </c>
      <c r="E184" s="10" t="s">
        <v>64</v>
      </c>
      <c r="F184" s="11">
        <f>SUM(F186)</f>
        <v>1953.9</v>
      </c>
    </row>
    <row r="185" spans="1:6" ht="31.5">
      <c r="A185" s="8" t="s">
        <v>275</v>
      </c>
      <c r="B185" s="13" t="s">
        <v>434</v>
      </c>
      <c r="C185" s="9" t="s">
        <v>235</v>
      </c>
      <c r="D185" s="10" t="s">
        <v>274</v>
      </c>
      <c r="E185" s="10" t="s">
        <v>64</v>
      </c>
      <c r="F185" s="11">
        <f>SUM(F186)</f>
        <v>1953.9</v>
      </c>
    </row>
    <row r="186" spans="1:6" ht="15.75">
      <c r="A186" s="12" t="s">
        <v>229</v>
      </c>
      <c r="B186" s="13" t="s">
        <v>434</v>
      </c>
      <c r="C186" s="13" t="s">
        <v>235</v>
      </c>
      <c r="D186" s="13" t="s">
        <v>274</v>
      </c>
      <c r="E186" s="13" t="s">
        <v>228</v>
      </c>
      <c r="F186" s="14">
        <f>SUM(Функциональная!E245)</f>
        <v>1953.9</v>
      </c>
    </row>
    <row r="187" spans="1:6" s="78" customFormat="1" ht="15.75">
      <c r="A187" s="8" t="s">
        <v>282</v>
      </c>
      <c r="B187" s="13" t="s">
        <v>434</v>
      </c>
      <c r="C187" s="9" t="s">
        <v>281</v>
      </c>
      <c r="D187" s="10" t="s">
        <v>64</v>
      </c>
      <c r="E187" s="10" t="s">
        <v>64</v>
      </c>
      <c r="F187" s="11">
        <f>SUM(F188)</f>
        <v>7270</v>
      </c>
    </row>
    <row r="188" spans="1:6" s="78" customFormat="1" ht="15.75">
      <c r="A188" s="8" t="s">
        <v>506</v>
      </c>
      <c r="B188" s="13" t="s">
        <v>434</v>
      </c>
      <c r="C188" s="9" t="s">
        <v>281</v>
      </c>
      <c r="D188" s="10" t="s">
        <v>505</v>
      </c>
      <c r="E188" s="10"/>
      <c r="F188" s="11">
        <f>SUM(F189+F191)</f>
        <v>7270</v>
      </c>
    </row>
    <row r="189" spans="1:6" s="78" customFormat="1" ht="15.75">
      <c r="A189" s="117" t="s">
        <v>495</v>
      </c>
      <c r="B189" s="122" t="s">
        <v>434</v>
      </c>
      <c r="C189" s="118" t="s">
        <v>281</v>
      </c>
      <c r="D189" s="119" t="s">
        <v>504</v>
      </c>
      <c r="E189" s="119"/>
      <c r="F189" s="120">
        <f>SUM(F190)</f>
        <v>232.4</v>
      </c>
    </row>
    <row r="190" spans="1:8" s="78" customFormat="1" ht="15.75">
      <c r="A190" s="121" t="s">
        <v>229</v>
      </c>
      <c r="B190" s="122" t="s">
        <v>434</v>
      </c>
      <c r="C190" s="124" t="s">
        <v>281</v>
      </c>
      <c r="D190" s="125" t="s">
        <v>504</v>
      </c>
      <c r="E190" s="125" t="s">
        <v>228</v>
      </c>
      <c r="F190" s="126">
        <f>SUM(Функциональная!E249)</f>
        <v>232.4</v>
      </c>
      <c r="H190" s="78" t="s">
        <v>34</v>
      </c>
    </row>
    <row r="191" spans="1:6" s="78" customFormat="1" ht="15.75">
      <c r="A191" s="8" t="s">
        <v>225</v>
      </c>
      <c r="B191" s="13" t="s">
        <v>434</v>
      </c>
      <c r="C191" s="9" t="s">
        <v>281</v>
      </c>
      <c r="D191" s="10" t="s">
        <v>503</v>
      </c>
      <c r="E191" s="10"/>
      <c r="F191" s="11">
        <f>SUM(F192)</f>
        <v>7037.6</v>
      </c>
    </row>
    <row r="192" spans="1:6" s="78" customFormat="1" ht="15.75">
      <c r="A192" s="12" t="s">
        <v>229</v>
      </c>
      <c r="B192" s="13" t="s">
        <v>434</v>
      </c>
      <c r="C192" s="83" t="s">
        <v>281</v>
      </c>
      <c r="D192" s="96" t="s">
        <v>503</v>
      </c>
      <c r="E192" s="96" t="s">
        <v>228</v>
      </c>
      <c r="F192" s="97">
        <f>SUM(Функциональная!E251)</f>
        <v>7037.6</v>
      </c>
    </row>
    <row r="193" spans="1:6" s="78" customFormat="1" ht="15.75">
      <c r="A193" s="8" t="s">
        <v>287</v>
      </c>
      <c r="B193" s="9" t="s">
        <v>434</v>
      </c>
      <c r="C193" s="9" t="s">
        <v>286</v>
      </c>
      <c r="D193" s="10" t="s">
        <v>64</v>
      </c>
      <c r="E193" s="10" t="s">
        <v>64</v>
      </c>
      <c r="F193" s="11">
        <f>SUM(F194+F197+F205)</f>
        <v>17220.5</v>
      </c>
    </row>
    <row r="194" spans="1:6" s="78" customFormat="1" ht="15.75">
      <c r="A194" s="8" t="s">
        <v>289</v>
      </c>
      <c r="B194" s="9" t="s">
        <v>434</v>
      </c>
      <c r="C194" s="9" t="s">
        <v>286</v>
      </c>
      <c r="D194" s="10" t="s">
        <v>288</v>
      </c>
      <c r="E194" s="10" t="s">
        <v>64</v>
      </c>
      <c r="F194" s="11">
        <f>SUM(F196)</f>
        <v>410.4</v>
      </c>
    </row>
    <row r="195" spans="1:6" s="78" customFormat="1" ht="15.75">
      <c r="A195" s="8" t="s">
        <v>291</v>
      </c>
      <c r="B195" s="9" t="s">
        <v>434</v>
      </c>
      <c r="C195" s="9" t="s">
        <v>286</v>
      </c>
      <c r="D195" s="10" t="s">
        <v>290</v>
      </c>
      <c r="E195" s="10" t="s">
        <v>64</v>
      </c>
      <c r="F195" s="11">
        <f>SUM(F196)</f>
        <v>410.4</v>
      </c>
    </row>
    <row r="196" spans="1:6" s="78" customFormat="1" ht="15.75">
      <c r="A196" s="12" t="s">
        <v>229</v>
      </c>
      <c r="B196" s="13" t="s">
        <v>434</v>
      </c>
      <c r="C196" s="13" t="s">
        <v>286</v>
      </c>
      <c r="D196" s="13" t="s">
        <v>290</v>
      </c>
      <c r="E196" s="13" t="s">
        <v>228</v>
      </c>
      <c r="F196" s="14">
        <f>SUM(Функциональная!E258)</f>
        <v>410.4</v>
      </c>
    </row>
    <row r="197" spans="1:6" s="78" customFormat="1" ht="49.5" customHeight="1">
      <c r="A197" s="8" t="s">
        <v>277</v>
      </c>
      <c r="B197" s="9" t="s">
        <v>434</v>
      </c>
      <c r="C197" s="9" t="s">
        <v>286</v>
      </c>
      <c r="D197" s="10" t="s">
        <v>276</v>
      </c>
      <c r="E197" s="10" t="s">
        <v>64</v>
      </c>
      <c r="F197" s="11">
        <f>SUM(F200+F198)</f>
        <v>12730.500000000002</v>
      </c>
    </row>
    <row r="198" spans="1:6" s="78" customFormat="1" ht="15.75">
      <c r="A198" s="117" t="s">
        <v>495</v>
      </c>
      <c r="B198" s="118" t="s">
        <v>434</v>
      </c>
      <c r="C198" s="124" t="s">
        <v>286</v>
      </c>
      <c r="D198" s="125" t="s">
        <v>499</v>
      </c>
      <c r="E198" s="125"/>
      <c r="F198" s="126">
        <f>SUM(F199)</f>
        <v>114.7</v>
      </c>
    </row>
    <row r="199" spans="1:6" s="78" customFormat="1" ht="15.75">
      <c r="A199" s="121" t="s">
        <v>229</v>
      </c>
      <c r="B199" s="118" t="s">
        <v>434</v>
      </c>
      <c r="C199" s="122" t="s">
        <v>286</v>
      </c>
      <c r="D199" s="125" t="s">
        <v>499</v>
      </c>
      <c r="E199" s="125" t="s">
        <v>228</v>
      </c>
      <c r="F199" s="126">
        <f>SUM(Функциональная!E261)</f>
        <v>114.7</v>
      </c>
    </row>
    <row r="200" spans="1:6" s="78" customFormat="1" ht="15.75">
      <c r="A200" s="8" t="s">
        <v>225</v>
      </c>
      <c r="B200" s="9" t="s">
        <v>434</v>
      </c>
      <c r="C200" s="9" t="s">
        <v>286</v>
      </c>
      <c r="D200" s="10" t="s">
        <v>278</v>
      </c>
      <c r="E200" s="10" t="s">
        <v>64</v>
      </c>
      <c r="F200" s="11">
        <f>SUM(F201+F203)</f>
        <v>12615.800000000001</v>
      </c>
    </row>
    <row r="201" spans="1:6" s="78" customFormat="1" ht="31.5">
      <c r="A201" s="8" t="s">
        <v>293</v>
      </c>
      <c r="B201" s="9" t="s">
        <v>434</v>
      </c>
      <c r="C201" s="9" t="s">
        <v>286</v>
      </c>
      <c r="D201" s="10" t="s">
        <v>292</v>
      </c>
      <c r="E201" s="10" t="s">
        <v>64</v>
      </c>
      <c r="F201" s="11">
        <f>SUM(F202)</f>
        <v>29.9</v>
      </c>
    </row>
    <row r="202" spans="1:6" s="78" customFormat="1" ht="15.75">
      <c r="A202" s="12" t="s">
        <v>295</v>
      </c>
      <c r="B202" s="9" t="s">
        <v>434</v>
      </c>
      <c r="C202" s="13" t="s">
        <v>286</v>
      </c>
      <c r="D202" s="13" t="s">
        <v>292</v>
      </c>
      <c r="E202" s="13" t="s">
        <v>294</v>
      </c>
      <c r="F202" s="14">
        <f>SUM(Функциональная!E264)</f>
        <v>29.9</v>
      </c>
    </row>
    <row r="203" spans="1:6" s="78" customFormat="1" ht="63">
      <c r="A203" s="8" t="s">
        <v>280</v>
      </c>
      <c r="B203" s="9" t="s">
        <v>434</v>
      </c>
      <c r="C203" s="9" t="s">
        <v>286</v>
      </c>
      <c r="D203" s="10" t="s">
        <v>279</v>
      </c>
      <c r="E203" s="10" t="s">
        <v>64</v>
      </c>
      <c r="F203" s="11">
        <f>SUM(F204)</f>
        <v>12585.900000000001</v>
      </c>
    </row>
    <row r="204" spans="1:6" s="78" customFormat="1" ht="15.75">
      <c r="A204" s="32" t="s">
        <v>229</v>
      </c>
      <c r="B204" s="9" t="s">
        <v>434</v>
      </c>
      <c r="C204" s="33" t="s">
        <v>286</v>
      </c>
      <c r="D204" s="33" t="s">
        <v>279</v>
      </c>
      <c r="E204" s="33" t="s">
        <v>228</v>
      </c>
      <c r="F204" s="34">
        <f>SUM(Функциональная!E266)</f>
        <v>12585.900000000001</v>
      </c>
    </row>
    <row r="205" spans="1:6" s="78" customFormat="1" ht="15.75">
      <c r="A205" s="8" t="s">
        <v>127</v>
      </c>
      <c r="B205" s="9" t="s">
        <v>434</v>
      </c>
      <c r="C205" s="9" t="s">
        <v>286</v>
      </c>
      <c r="D205" s="10" t="s">
        <v>126</v>
      </c>
      <c r="E205" s="10" t="s">
        <v>64</v>
      </c>
      <c r="F205" s="11">
        <f>SUM(F206+F208+F214+F216+F210+F212)</f>
        <v>4079.6</v>
      </c>
    </row>
    <row r="206" spans="1:6" s="78" customFormat="1" ht="31.5">
      <c r="A206" s="8" t="s">
        <v>159</v>
      </c>
      <c r="B206" s="9" t="s">
        <v>434</v>
      </c>
      <c r="C206" s="9" t="s">
        <v>286</v>
      </c>
      <c r="D206" s="10" t="s">
        <v>158</v>
      </c>
      <c r="E206" s="10" t="s">
        <v>64</v>
      </c>
      <c r="F206" s="11">
        <f>SUM(F207)</f>
        <v>10</v>
      </c>
    </row>
    <row r="207" spans="1:6" s="78" customFormat="1" ht="15.75">
      <c r="A207" s="12" t="s">
        <v>229</v>
      </c>
      <c r="B207" s="9" t="s">
        <v>434</v>
      </c>
      <c r="C207" s="13" t="s">
        <v>286</v>
      </c>
      <c r="D207" s="13" t="s">
        <v>158</v>
      </c>
      <c r="E207" s="13" t="s">
        <v>228</v>
      </c>
      <c r="F207" s="14">
        <f>SUM(Функциональная!E269)</f>
        <v>10</v>
      </c>
    </row>
    <row r="208" spans="1:6" s="78" customFormat="1" ht="30" customHeight="1">
      <c r="A208" s="148" t="s">
        <v>10</v>
      </c>
      <c r="B208" s="9" t="s">
        <v>434</v>
      </c>
      <c r="C208" s="9" t="s">
        <v>286</v>
      </c>
      <c r="D208" s="10" t="s">
        <v>296</v>
      </c>
      <c r="E208" s="10" t="s">
        <v>64</v>
      </c>
      <c r="F208" s="11">
        <f>SUM(F209)</f>
        <v>1500</v>
      </c>
    </row>
    <row r="209" spans="1:6" s="78" customFormat="1" ht="15.75">
      <c r="A209" s="81" t="s">
        <v>229</v>
      </c>
      <c r="B209" s="9" t="s">
        <v>434</v>
      </c>
      <c r="C209" s="63" t="s">
        <v>286</v>
      </c>
      <c r="D209" s="63" t="s">
        <v>296</v>
      </c>
      <c r="E209" s="63" t="s">
        <v>228</v>
      </c>
      <c r="F209" s="53">
        <f>SUM(Функциональная!E271)</f>
        <v>1500</v>
      </c>
    </row>
    <row r="210" spans="1:6" s="78" customFormat="1" ht="47.25">
      <c r="A210" s="148" t="s">
        <v>48</v>
      </c>
      <c r="B210" s="90" t="s">
        <v>434</v>
      </c>
      <c r="C210" s="87" t="s">
        <v>286</v>
      </c>
      <c r="D210" s="87" t="s">
        <v>47</v>
      </c>
      <c r="E210" s="84" t="s">
        <v>228</v>
      </c>
      <c r="F210" s="104">
        <f>SUM(F211)</f>
        <v>1200</v>
      </c>
    </row>
    <row r="211" spans="1:6" s="78" customFormat="1" ht="15.75">
      <c r="A211" s="106" t="s">
        <v>229</v>
      </c>
      <c r="B211" s="90" t="s">
        <v>434</v>
      </c>
      <c r="C211" s="84" t="s">
        <v>286</v>
      </c>
      <c r="D211" s="84" t="s">
        <v>47</v>
      </c>
      <c r="E211" s="84" t="s">
        <v>228</v>
      </c>
      <c r="F211" s="105">
        <f>SUM(Функциональная!E272)</f>
        <v>1200</v>
      </c>
    </row>
    <row r="212" spans="1:6" s="78" customFormat="1" ht="63">
      <c r="A212" s="148" t="s">
        <v>11</v>
      </c>
      <c r="B212" s="90" t="s">
        <v>434</v>
      </c>
      <c r="C212" s="87" t="s">
        <v>286</v>
      </c>
      <c r="D212" s="87" t="s">
        <v>46</v>
      </c>
      <c r="E212" s="87"/>
      <c r="F212" s="104">
        <f>SUM(F213)</f>
        <v>460</v>
      </c>
    </row>
    <row r="213" spans="1:6" s="78" customFormat="1" ht="15.75">
      <c r="A213" s="106" t="s">
        <v>229</v>
      </c>
      <c r="B213" s="90" t="s">
        <v>434</v>
      </c>
      <c r="C213" s="84" t="s">
        <v>286</v>
      </c>
      <c r="D213" s="84" t="s">
        <v>46</v>
      </c>
      <c r="E213" s="84" t="s">
        <v>228</v>
      </c>
      <c r="F213" s="105">
        <f>SUM(Функциональная!E274)</f>
        <v>460</v>
      </c>
    </row>
    <row r="214" spans="1:6" s="78" customFormat="1" ht="47.25">
      <c r="A214" s="148" t="s">
        <v>12</v>
      </c>
      <c r="B214" s="9" t="s">
        <v>434</v>
      </c>
      <c r="C214" s="9" t="s">
        <v>286</v>
      </c>
      <c r="D214" s="10" t="s">
        <v>297</v>
      </c>
      <c r="E214" s="10" t="s">
        <v>64</v>
      </c>
      <c r="F214" s="11">
        <f>SUM(F215)</f>
        <v>600</v>
      </c>
    </row>
    <row r="215" spans="1:6" s="78" customFormat="1" ht="15.75">
      <c r="A215" s="85" t="s">
        <v>229</v>
      </c>
      <c r="B215" s="9" t="s">
        <v>434</v>
      </c>
      <c r="C215" s="13" t="s">
        <v>286</v>
      </c>
      <c r="D215" s="13" t="s">
        <v>297</v>
      </c>
      <c r="E215" s="13" t="s">
        <v>228</v>
      </c>
      <c r="F215" s="14">
        <f>SUM(Функциональная!E277)</f>
        <v>600</v>
      </c>
    </row>
    <row r="216" spans="1:6" s="78" customFormat="1" ht="16.5" customHeight="1">
      <c r="A216" s="89" t="s">
        <v>42</v>
      </c>
      <c r="B216" s="9" t="s">
        <v>434</v>
      </c>
      <c r="C216" s="9" t="s">
        <v>286</v>
      </c>
      <c r="D216" s="10" t="s">
        <v>298</v>
      </c>
      <c r="E216" s="10" t="s">
        <v>64</v>
      </c>
      <c r="F216" s="11">
        <f>SUM(F217)</f>
        <v>309.6</v>
      </c>
    </row>
    <row r="217" spans="1:6" s="78" customFormat="1" ht="15.75">
      <c r="A217" s="12" t="s">
        <v>229</v>
      </c>
      <c r="B217" s="9" t="s">
        <v>434</v>
      </c>
      <c r="C217" s="13" t="s">
        <v>286</v>
      </c>
      <c r="D217" s="13" t="s">
        <v>298</v>
      </c>
      <c r="E217" s="13" t="s">
        <v>228</v>
      </c>
      <c r="F217" s="14">
        <f>SUM(Функциональная!E279)</f>
        <v>309.6</v>
      </c>
    </row>
    <row r="218" spans="1:6" ht="15.75">
      <c r="A218" s="8" t="s">
        <v>342</v>
      </c>
      <c r="B218" s="9" t="s">
        <v>434</v>
      </c>
      <c r="C218" s="10" t="s">
        <v>341</v>
      </c>
      <c r="D218" s="10" t="s">
        <v>64</v>
      </c>
      <c r="E218" s="10" t="s">
        <v>64</v>
      </c>
      <c r="F218" s="11">
        <f>SUM(F223)</f>
        <v>2427</v>
      </c>
    </row>
    <row r="219" spans="1:6" ht="15" customHeight="1">
      <c r="A219" s="8" t="s">
        <v>397</v>
      </c>
      <c r="B219" s="9" t="s">
        <v>434</v>
      </c>
      <c r="C219" s="10" t="s">
        <v>396</v>
      </c>
      <c r="D219" s="10" t="s">
        <v>64</v>
      </c>
      <c r="E219" s="10" t="s">
        <v>64</v>
      </c>
      <c r="F219" s="11">
        <f>SUM(F223)</f>
        <v>2427</v>
      </c>
    </row>
    <row r="220" spans="1:6" ht="17.25" customHeight="1">
      <c r="A220" s="8" t="s">
        <v>271</v>
      </c>
      <c r="B220" s="9" t="s">
        <v>434</v>
      </c>
      <c r="C220" s="10" t="s">
        <v>396</v>
      </c>
      <c r="D220" s="10" t="s">
        <v>270</v>
      </c>
      <c r="E220" s="10" t="s">
        <v>64</v>
      </c>
      <c r="F220" s="11">
        <f>SUM(F223)</f>
        <v>2427</v>
      </c>
    </row>
    <row r="221" spans="1:6" ht="63">
      <c r="A221" s="8" t="s">
        <v>399</v>
      </c>
      <c r="B221" s="9" t="s">
        <v>434</v>
      </c>
      <c r="C221" s="10" t="s">
        <v>396</v>
      </c>
      <c r="D221" s="10" t="s">
        <v>398</v>
      </c>
      <c r="E221" s="10" t="s">
        <v>64</v>
      </c>
      <c r="F221" s="11">
        <f>SUM(F223)</f>
        <v>2427</v>
      </c>
    </row>
    <row r="222" spans="1:8" ht="60.75" customHeight="1">
      <c r="A222" s="8" t="s">
        <v>401</v>
      </c>
      <c r="B222" s="9" t="s">
        <v>434</v>
      </c>
      <c r="C222" s="10" t="s">
        <v>396</v>
      </c>
      <c r="D222" s="10" t="s">
        <v>400</v>
      </c>
      <c r="E222" s="10" t="s">
        <v>64</v>
      </c>
      <c r="F222" s="11">
        <f>SUM(F223)</f>
        <v>2427</v>
      </c>
      <c r="G222" s="45"/>
      <c r="H222" s="79"/>
    </row>
    <row r="223" spans="1:6" ht="16.5" thickBot="1">
      <c r="A223" s="32" t="s">
        <v>157</v>
      </c>
      <c r="B223" s="33" t="s">
        <v>434</v>
      </c>
      <c r="C223" s="33" t="s">
        <v>396</v>
      </c>
      <c r="D223" s="33" t="s">
        <v>400</v>
      </c>
      <c r="E223" s="33" t="s">
        <v>156</v>
      </c>
      <c r="F223" s="34">
        <f>SUM(Функциональная!E395)</f>
        <v>2427</v>
      </c>
    </row>
    <row r="224" spans="1:6" ht="48" thickBot="1">
      <c r="A224" s="39" t="s">
        <v>435</v>
      </c>
      <c r="B224" s="40" t="s">
        <v>436</v>
      </c>
      <c r="C224" s="41" t="s">
        <v>64</v>
      </c>
      <c r="D224" s="41" t="s">
        <v>64</v>
      </c>
      <c r="E224" s="41" t="s">
        <v>64</v>
      </c>
      <c r="F224" s="42">
        <f>SUM(F225+F246+F238)</f>
        <v>6744.6</v>
      </c>
    </row>
    <row r="225" spans="1:6" ht="20.25" customHeight="1">
      <c r="A225" s="35" t="s">
        <v>70</v>
      </c>
      <c r="B225" s="36" t="s">
        <v>436</v>
      </c>
      <c r="C225" s="37" t="s">
        <v>69</v>
      </c>
      <c r="D225" s="37" t="s">
        <v>64</v>
      </c>
      <c r="E225" s="37" t="s">
        <v>64</v>
      </c>
      <c r="F225" s="38">
        <f>SUM(F226)</f>
        <v>6085.200000000001</v>
      </c>
    </row>
    <row r="226" spans="1:6" ht="15.75">
      <c r="A226" s="8" t="s">
        <v>109</v>
      </c>
      <c r="B226" s="9" t="s">
        <v>436</v>
      </c>
      <c r="C226" s="10" t="s">
        <v>488</v>
      </c>
      <c r="D226" s="10" t="s">
        <v>64</v>
      </c>
      <c r="E226" s="10" t="s">
        <v>64</v>
      </c>
      <c r="F226" s="11">
        <f>SUM(F227+F233)</f>
        <v>6085.200000000001</v>
      </c>
    </row>
    <row r="227" spans="1:6" ht="47.25">
      <c r="A227" s="8" t="s">
        <v>74</v>
      </c>
      <c r="B227" s="9" t="s">
        <v>436</v>
      </c>
      <c r="C227" s="10" t="s">
        <v>488</v>
      </c>
      <c r="D227" s="10" t="s">
        <v>73</v>
      </c>
      <c r="E227" s="10" t="s">
        <v>64</v>
      </c>
      <c r="F227" s="11">
        <f>SUM(F230+F231)</f>
        <v>5142.200000000001</v>
      </c>
    </row>
    <row r="228" spans="1:6" ht="15.75">
      <c r="A228" s="8" t="s">
        <v>82</v>
      </c>
      <c r="B228" s="9" t="s">
        <v>436</v>
      </c>
      <c r="C228" s="10" t="s">
        <v>488</v>
      </c>
      <c r="D228" s="10" t="s">
        <v>81</v>
      </c>
      <c r="E228" s="10" t="s">
        <v>64</v>
      </c>
      <c r="F228" s="11">
        <f>SUM(F230)</f>
        <v>5139.400000000001</v>
      </c>
    </row>
    <row r="229" spans="1:6" ht="31.5">
      <c r="A229" s="8" t="s">
        <v>84</v>
      </c>
      <c r="B229" s="9" t="s">
        <v>436</v>
      </c>
      <c r="C229" s="10" t="s">
        <v>488</v>
      </c>
      <c r="D229" s="10" t="s">
        <v>83</v>
      </c>
      <c r="E229" s="10" t="s">
        <v>64</v>
      </c>
      <c r="F229" s="11">
        <f>SUM(F230)</f>
        <v>5139.400000000001</v>
      </c>
    </row>
    <row r="230" spans="1:6" ht="15.75">
      <c r="A230" s="12" t="s">
        <v>78</v>
      </c>
      <c r="B230" s="13" t="s">
        <v>436</v>
      </c>
      <c r="C230" s="13" t="s">
        <v>488</v>
      </c>
      <c r="D230" s="13" t="s">
        <v>83</v>
      </c>
      <c r="E230" s="13" t="s">
        <v>77</v>
      </c>
      <c r="F230" s="14">
        <f>SUM(Функциональная!E63)</f>
        <v>5139.400000000001</v>
      </c>
    </row>
    <row r="231" spans="1:7" ht="15.75">
      <c r="A231" s="117" t="s">
        <v>495</v>
      </c>
      <c r="B231" s="122" t="s">
        <v>436</v>
      </c>
      <c r="C231" s="118" t="s">
        <v>488</v>
      </c>
      <c r="D231" s="119" t="s">
        <v>511</v>
      </c>
      <c r="E231" s="119" t="s">
        <v>64</v>
      </c>
      <c r="F231" s="120">
        <f>SUM(F232)</f>
        <v>2.8</v>
      </c>
      <c r="G231" s="78"/>
    </row>
    <row r="232" spans="1:7" ht="15.75">
      <c r="A232" s="121" t="s">
        <v>78</v>
      </c>
      <c r="B232" s="122" t="s">
        <v>436</v>
      </c>
      <c r="C232" s="122" t="s">
        <v>488</v>
      </c>
      <c r="D232" s="122" t="s">
        <v>511</v>
      </c>
      <c r="E232" s="122" t="s">
        <v>77</v>
      </c>
      <c r="F232" s="123">
        <f>SUM(Функциональная!E67)</f>
        <v>2.8</v>
      </c>
      <c r="G232" s="78"/>
    </row>
    <row r="233" spans="1:6" ht="15.75">
      <c r="A233" s="8" t="s">
        <v>127</v>
      </c>
      <c r="B233" s="9" t="s">
        <v>436</v>
      </c>
      <c r="C233" s="10" t="s">
        <v>488</v>
      </c>
      <c r="D233" s="10" t="s">
        <v>126</v>
      </c>
      <c r="E233" s="10" t="s">
        <v>64</v>
      </c>
      <c r="F233" s="11">
        <f>SUM(F235+F237)</f>
        <v>943</v>
      </c>
    </row>
    <row r="234" spans="1:6" ht="47.25">
      <c r="A234" s="8" t="s">
        <v>129</v>
      </c>
      <c r="B234" s="9" t="s">
        <v>436</v>
      </c>
      <c r="C234" s="10" t="s">
        <v>488</v>
      </c>
      <c r="D234" s="10" t="s">
        <v>128</v>
      </c>
      <c r="E234" s="10" t="s">
        <v>64</v>
      </c>
      <c r="F234" s="11">
        <f>SUM(F235)</f>
        <v>900</v>
      </c>
    </row>
    <row r="235" spans="1:6" ht="15.75">
      <c r="A235" s="12" t="s">
        <v>78</v>
      </c>
      <c r="B235" s="13" t="s">
        <v>436</v>
      </c>
      <c r="C235" s="13" t="s">
        <v>488</v>
      </c>
      <c r="D235" s="13" t="s">
        <v>128</v>
      </c>
      <c r="E235" s="13" t="s">
        <v>77</v>
      </c>
      <c r="F235" s="14">
        <f>SUM(Функциональная!E80)</f>
        <v>900</v>
      </c>
    </row>
    <row r="236" spans="1:6" ht="31.5">
      <c r="A236" s="148" t="s">
        <v>44</v>
      </c>
      <c r="B236" s="87" t="s">
        <v>436</v>
      </c>
      <c r="C236" s="87" t="s">
        <v>488</v>
      </c>
      <c r="D236" s="87" t="s">
        <v>45</v>
      </c>
      <c r="E236" s="87"/>
      <c r="F236" s="104">
        <f>SUM(F237)</f>
        <v>43</v>
      </c>
    </row>
    <row r="237" spans="1:6" ht="15.75">
      <c r="A237" s="106" t="s">
        <v>78</v>
      </c>
      <c r="B237" s="84" t="s">
        <v>436</v>
      </c>
      <c r="C237" s="84" t="s">
        <v>488</v>
      </c>
      <c r="D237" s="84" t="s">
        <v>45</v>
      </c>
      <c r="E237" s="84" t="s">
        <v>77</v>
      </c>
      <c r="F237" s="105">
        <v>43</v>
      </c>
    </row>
    <row r="238" spans="1:6" ht="16.5">
      <c r="A238" s="23" t="s">
        <v>166</v>
      </c>
      <c r="B238" s="9" t="s">
        <v>436</v>
      </c>
      <c r="C238" s="9" t="s">
        <v>165</v>
      </c>
      <c r="D238" s="130"/>
      <c r="E238" s="130"/>
      <c r="F238" s="131">
        <f>SUM(F239)</f>
        <v>400</v>
      </c>
    </row>
    <row r="239" spans="1:6" ht="13.5" customHeight="1">
      <c r="A239" s="8" t="s">
        <v>168</v>
      </c>
      <c r="B239" s="9" t="s">
        <v>436</v>
      </c>
      <c r="C239" s="10" t="s">
        <v>167</v>
      </c>
      <c r="D239" s="10" t="s">
        <v>64</v>
      </c>
      <c r="E239" s="10" t="s">
        <v>64</v>
      </c>
      <c r="F239" s="11">
        <f>SUM(F240+F243)</f>
        <v>400</v>
      </c>
    </row>
    <row r="240" spans="1:6" ht="18.75" customHeight="1">
      <c r="A240" s="8" t="s">
        <v>170</v>
      </c>
      <c r="B240" s="9" t="s">
        <v>436</v>
      </c>
      <c r="C240" s="10" t="s">
        <v>167</v>
      </c>
      <c r="D240" s="10" t="s">
        <v>169</v>
      </c>
      <c r="E240" s="10" t="s">
        <v>64</v>
      </c>
      <c r="F240" s="11">
        <f>SUM(F242)</f>
        <v>200</v>
      </c>
    </row>
    <row r="241" spans="1:6" s="3" customFormat="1" ht="15.75">
      <c r="A241" s="8" t="s">
        <v>172</v>
      </c>
      <c r="B241" s="9" t="s">
        <v>436</v>
      </c>
      <c r="C241" s="10" t="s">
        <v>167</v>
      </c>
      <c r="D241" s="10" t="s">
        <v>171</v>
      </c>
      <c r="E241" s="10" t="s">
        <v>64</v>
      </c>
      <c r="F241" s="11">
        <f>SUM(F242)</f>
        <v>200</v>
      </c>
    </row>
    <row r="242" spans="1:6" ht="15.75">
      <c r="A242" s="12" t="s">
        <v>172</v>
      </c>
      <c r="B242" s="13" t="s">
        <v>436</v>
      </c>
      <c r="C242" s="13" t="s">
        <v>167</v>
      </c>
      <c r="D242" s="13" t="s">
        <v>171</v>
      </c>
      <c r="E242" s="13" t="s">
        <v>173</v>
      </c>
      <c r="F242" s="14">
        <f>SUM(Функциональная!E121)</f>
        <v>200</v>
      </c>
    </row>
    <row r="243" spans="1:6" ht="15.75">
      <c r="A243" s="8" t="s">
        <v>127</v>
      </c>
      <c r="B243" s="9" t="s">
        <v>436</v>
      </c>
      <c r="C243" s="10" t="s">
        <v>167</v>
      </c>
      <c r="D243" s="10" t="s">
        <v>126</v>
      </c>
      <c r="E243" s="10" t="s">
        <v>64</v>
      </c>
      <c r="F243" s="11">
        <f>SUM(F245)</f>
        <v>200</v>
      </c>
    </row>
    <row r="244" spans="1:6" ht="44.25" customHeight="1">
      <c r="A244" s="8" t="s">
        <v>13</v>
      </c>
      <c r="B244" s="9" t="s">
        <v>436</v>
      </c>
      <c r="C244" s="10" t="s">
        <v>167</v>
      </c>
      <c r="D244" s="10" t="s">
        <v>174</v>
      </c>
      <c r="E244" s="10" t="s">
        <v>64</v>
      </c>
      <c r="F244" s="11">
        <f>SUM(F245)</f>
        <v>200</v>
      </c>
    </row>
    <row r="245" spans="1:6" ht="15.75">
      <c r="A245" s="12" t="s">
        <v>78</v>
      </c>
      <c r="B245" s="13" t="s">
        <v>436</v>
      </c>
      <c r="C245" s="13" t="s">
        <v>167</v>
      </c>
      <c r="D245" s="13" t="s">
        <v>174</v>
      </c>
      <c r="E245" s="13" t="s">
        <v>77</v>
      </c>
      <c r="F245" s="14">
        <f>SUM(Функциональная!E124)</f>
        <v>200</v>
      </c>
    </row>
    <row r="246" spans="1:6" ht="18" customHeight="1">
      <c r="A246" s="8" t="s">
        <v>211</v>
      </c>
      <c r="B246" s="9" t="s">
        <v>436</v>
      </c>
      <c r="C246" s="10" t="s">
        <v>210</v>
      </c>
      <c r="D246" s="10" t="s">
        <v>64</v>
      </c>
      <c r="E246" s="10" t="s">
        <v>64</v>
      </c>
      <c r="F246" s="11">
        <f>SUM(F247)</f>
        <v>259.4</v>
      </c>
    </row>
    <row r="247" spans="1:6" ht="15.75">
      <c r="A247" s="8" t="s">
        <v>213</v>
      </c>
      <c r="B247" s="9" t="s">
        <v>436</v>
      </c>
      <c r="C247" s="10" t="s">
        <v>212</v>
      </c>
      <c r="D247" s="10" t="s">
        <v>64</v>
      </c>
      <c r="E247" s="10" t="s">
        <v>64</v>
      </c>
      <c r="F247" s="11">
        <f>SUM(F248+F252)</f>
        <v>259.4</v>
      </c>
    </row>
    <row r="248" spans="1:6" ht="47.25">
      <c r="A248" s="8" t="s">
        <v>74</v>
      </c>
      <c r="B248" s="9" t="s">
        <v>436</v>
      </c>
      <c r="C248" s="10" t="s">
        <v>212</v>
      </c>
      <c r="D248" s="10" t="s">
        <v>73</v>
      </c>
      <c r="E248" s="10" t="s">
        <v>64</v>
      </c>
      <c r="F248" s="11">
        <f>SUM(F251)</f>
        <v>244.4</v>
      </c>
    </row>
    <row r="249" spans="1:6" ht="15.75">
      <c r="A249" s="8" t="s">
        <v>82</v>
      </c>
      <c r="B249" s="9" t="s">
        <v>436</v>
      </c>
      <c r="C249" s="10" t="s">
        <v>212</v>
      </c>
      <c r="D249" s="10" t="s">
        <v>81</v>
      </c>
      <c r="E249" s="10" t="s">
        <v>64</v>
      </c>
      <c r="F249" s="11">
        <f>SUM(F251)</f>
        <v>244.4</v>
      </c>
    </row>
    <row r="250" spans="1:6" ht="47.25">
      <c r="A250" s="8" t="s">
        <v>215</v>
      </c>
      <c r="B250" s="9" t="s">
        <v>436</v>
      </c>
      <c r="C250" s="10" t="s">
        <v>212</v>
      </c>
      <c r="D250" s="10" t="s">
        <v>214</v>
      </c>
      <c r="E250" s="10" t="s">
        <v>64</v>
      </c>
      <c r="F250" s="11">
        <f>SUM(F251)</f>
        <v>244.4</v>
      </c>
    </row>
    <row r="251" spans="1:6" ht="15.75">
      <c r="A251" s="12" t="s">
        <v>78</v>
      </c>
      <c r="B251" s="13" t="s">
        <v>436</v>
      </c>
      <c r="C251" s="13" t="s">
        <v>212</v>
      </c>
      <c r="D251" s="13" t="s">
        <v>214</v>
      </c>
      <c r="E251" s="13" t="s">
        <v>77</v>
      </c>
      <c r="F251" s="14">
        <f>SUM(Функциональная!E187)</f>
        <v>244.4</v>
      </c>
    </row>
    <row r="252" spans="1:9" ht="15.75">
      <c r="A252" s="8" t="s">
        <v>127</v>
      </c>
      <c r="B252" s="9" t="s">
        <v>436</v>
      </c>
      <c r="C252" s="10" t="s">
        <v>212</v>
      </c>
      <c r="D252" s="10" t="s">
        <v>126</v>
      </c>
      <c r="E252" s="10" t="s">
        <v>64</v>
      </c>
      <c r="F252" s="11">
        <f>SUM(F254)</f>
        <v>15</v>
      </c>
      <c r="I252">
        <f>SUM(G252:H252)</f>
        <v>0</v>
      </c>
    </row>
    <row r="253" spans="1:8" ht="31.5">
      <c r="A253" s="8" t="s">
        <v>20</v>
      </c>
      <c r="B253" s="9" t="s">
        <v>436</v>
      </c>
      <c r="C253" s="10" t="s">
        <v>212</v>
      </c>
      <c r="D253" s="10" t="s">
        <v>216</v>
      </c>
      <c r="E253" s="10" t="s">
        <v>64</v>
      </c>
      <c r="F253" s="11">
        <f>SUM(F254)</f>
        <v>15</v>
      </c>
      <c r="G253" s="47"/>
      <c r="H253" s="79"/>
    </row>
    <row r="254" spans="1:7" ht="16.5" thickBot="1">
      <c r="A254" s="32" t="s">
        <v>78</v>
      </c>
      <c r="B254" s="33" t="s">
        <v>436</v>
      </c>
      <c r="C254" s="33" t="s">
        <v>212</v>
      </c>
      <c r="D254" s="33" t="s">
        <v>216</v>
      </c>
      <c r="E254" s="33" t="s">
        <v>77</v>
      </c>
      <c r="F254" s="34">
        <f>SUM(Функциональная!E189-Ведомстенная!F402)</f>
        <v>15</v>
      </c>
      <c r="G254" s="47"/>
    </row>
    <row r="255" spans="1:7" ht="32.25" thickBot="1">
      <c r="A255" s="39" t="s">
        <v>437</v>
      </c>
      <c r="B255" s="40" t="s">
        <v>438</v>
      </c>
      <c r="C255" s="41" t="s">
        <v>64</v>
      </c>
      <c r="D255" s="41" t="s">
        <v>64</v>
      </c>
      <c r="E255" s="41" t="s">
        <v>64</v>
      </c>
      <c r="F255" s="42">
        <f>SUM(F256+F264)</f>
        <v>155344.40000000002</v>
      </c>
      <c r="G255" s="47"/>
    </row>
    <row r="256" spans="1:7" ht="15.75">
      <c r="A256" s="35" t="s">
        <v>219</v>
      </c>
      <c r="B256" s="36" t="s">
        <v>438</v>
      </c>
      <c r="C256" s="37" t="s">
        <v>218</v>
      </c>
      <c r="D256" s="51" t="s">
        <v>64</v>
      </c>
      <c r="E256" s="65" t="s">
        <v>64</v>
      </c>
      <c r="F256" s="56">
        <f>SUM(F259)</f>
        <v>11150.7</v>
      </c>
      <c r="G256" s="47"/>
    </row>
    <row r="257" spans="1:7" ht="13.5" customHeight="1">
      <c r="A257" s="8" t="s">
        <v>236</v>
      </c>
      <c r="B257" s="9" t="s">
        <v>438</v>
      </c>
      <c r="C257" s="10" t="s">
        <v>235</v>
      </c>
      <c r="D257" s="52" t="s">
        <v>64</v>
      </c>
      <c r="E257" s="62" t="s">
        <v>64</v>
      </c>
      <c r="F257" s="54">
        <f>SUM(F259)</f>
        <v>11150.7</v>
      </c>
      <c r="G257" s="47"/>
    </row>
    <row r="258" spans="1:7" ht="18" customHeight="1">
      <c r="A258" s="8" t="s">
        <v>257</v>
      </c>
      <c r="B258" s="9" t="s">
        <v>438</v>
      </c>
      <c r="C258" s="10" t="s">
        <v>235</v>
      </c>
      <c r="D258" s="52" t="s">
        <v>256</v>
      </c>
      <c r="E258" s="62" t="s">
        <v>64</v>
      </c>
      <c r="F258" s="54">
        <f>SUM(F259)</f>
        <v>11150.7</v>
      </c>
      <c r="G258" s="47"/>
    </row>
    <row r="259" spans="1:7" ht="21" customHeight="1">
      <c r="A259" s="8" t="s">
        <v>225</v>
      </c>
      <c r="B259" s="9" t="s">
        <v>438</v>
      </c>
      <c r="C259" s="10" t="s">
        <v>235</v>
      </c>
      <c r="D259" s="52" t="s">
        <v>258</v>
      </c>
      <c r="E259" s="62" t="s">
        <v>64</v>
      </c>
      <c r="F259" s="54">
        <f>SUM(F260+F262)</f>
        <v>11150.7</v>
      </c>
      <c r="G259" s="59"/>
    </row>
    <row r="260" spans="1:7" ht="30.75" customHeight="1">
      <c r="A260" s="8" t="s">
        <v>260</v>
      </c>
      <c r="B260" s="9" t="s">
        <v>438</v>
      </c>
      <c r="C260" s="10" t="s">
        <v>235</v>
      </c>
      <c r="D260" s="52" t="s">
        <v>259</v>
      </c>
      <c r="E260" s="62" t="s">
        <v>64</v>
      </c>
      <c r="F260" s="54">
        <f>SUM(F261)</f>
        <v>23.1</v>
      </c>
      <c r="G260" s="47"/>
    </row>
    <row r="261" spans="1:7" ht="21" customHeight="1">
      <c r="A261" s="12" t="s">
        <v>229</v>
      </c>
      <c r="B261" s="13" t="s">
        <v>438</v>
      </c>
      <c r="C261" s="13" t="s">
        <v>235</v>
      </c>
      <c r="D261" s="61" t="s">
        <v>259</v>
      </c>
      <c r="E261" s="63" t="s">
        <v>228</v>
      </c>
      <c r="F261" s="53">
        <f>SUM(Функциональная!E234)</f>
        <v>23.1</v>
      </c>
      <c r="G261" s="59"/>
    </row>
    <row r="262" spans="1:7" ht="31.5">
      <c r="A262" s="8" t="s">
        <v>263</v>
      </c>
      <c r="B262" s="9" t="s">
        <v>438</v>
      </c>
      <c r="C262" s="10" t="s">
        <v>235</v>
      </c>
      <c r="D262" s="52" t="s">
        <v>261</v>
      </c>
      <c r="E262" s="62" t="s">
        <v>64</v>
      </c>
      <c r="F262" s="54">
        <f>SUM(F263)</f>
        <v>11127.6</v>
      </c>
      <c r="G262" s="47"/>
    </row>
    <row r="263" spans="1:7" ht="15.75">
      <c r="A263" s="12" t="s">
        <v>229</v>
      </c>
      <c r="B263" s="13" t="s">
        <v>438</v>
      </c>
      <c r="C263" s="13" t="s">
        <v>235</v>
      </c>
      <c r="D263" s="61" t="s">
        <v>261</v>
      </c>
      <c r="E263" s="63" t="s">
        <v>228</v>
      </c>
      <c r="F263" s="53">
        <f>SUM(Функциональная!E236)</f>
        <v>11127.6</v>
      </c>
      <c r="G263" s="47"/>
    </row>
    <row r="264" spans="1:7" ht="15.75">
      <c r="A264" s="8" t="s">
        <v>342</v>
      </c>
      <c r="B264" s="9" t="s">
        <v>438</v>
      </c>
      <c r="C264" s="10" t="s">
        <v>341</v>
      </c>
      <c r="D264" s="52" t="s">
        <v>64</v>
      </c>
      <c r="E264" s="62" t="s">
        <v>64</v>
      </c>
      <c r="F264" s="54">
        <f>SUM(F265+F269+F318+F327)</f>
        <v>144193.7</v>
      </c>
      <c r="G264" s="47"/>
    </row>
    <row r="265" spans="1:7" ht="17.25" customHeight="1">
      <c r="A265" s="8" t="s">
        <v>344</v>
      </c>
      <c r="B265" s="9" t="s">
        <v>438</v>
      </c>
      <c r="C265" s="10" t="s">
        <v>343</v>
      </c>
      <c r="D265" s="52" t="s">
        <v>64</v>
      </c>
      <c r="E265" s="62" t="s">
        <v>64</v>
      </c>
      <c r="F265" s="54">
        <f>SUM(F266)</f>
        <v>8945.2</v>
      </c>
      <c r="G265" s="47"/>
    </row>
    <row r="266" spans="1:7" ht="17.25" customHeight="1">
      <c r="A266" s="8" t="s">
        <v>346</v>
      </c>
      <c r="B266" s="9" t="s">
        <v>438</v>
      </c>
      <c r="C266" s="10" t="s">
        <v>343</v>
      </c>
      <c r="D266" s="52" t="s">
        <v>345</v>
      </c>
      <c r="E266" s="62" t="s">
        <v>64</v>
      </c>
      <c r="F266" s="54">
        <f>SUM(F267)</f>
        <v>8945.2</v>
      </c>
      <c r="G266" s="47"/>
    </row>
    <row r="267" spans="1:7" ht="31.5">
      <c r="A267" s="8" t="s">
        <v>348</v>
      </c>
      <c r="B267" s="9" t="s">
        <v>438</v>
      </c>
      <c r="C267" s="10" t="s">
        <v>343</v>
      </c>
      <c r="D267" s="52" t="s">
        <v>347</v>
      </c>
      <c r="E267" s="62" t="s">
        <v>64</v>
      </c>
      <c r="F267" s="54">
        <f>SUM(F268)</f>
        <v>8945.2</v>
      </c>
      <c r="G267" s="47"/>
    </row>
    <row r="268" spans="1:7" ht="15.75">
      <c r="A268" s="12" t="s">
        <v>229</v>
      </c>
      <c r="B268" s="13" t="s">
        <v>438</v>
      </c>
      <c r="C268" s="13" t="s">
        <v>343</v>
      </c>
      <c r="D268" s="61" t="s">
        <v>347</v>
      </c>
      <c r="E268" s="63" t="s">
        <v>228</v>
      </c>
      <c r="F268" s="53">
        <f>SUM(Функциональная!E335)</f>
        <v>8945.2</v>
      </c>
      <c r="G268" s="47"/>
    </row>
    <row r="269" spans="1:7" ht="16.5" customHeight="1">
      <c r="A269" s="8" t="s">
        <v>350</v>
      </c>
      <c r="B269" s="9" t="s">
        <v>438</v>
      </c>
      <c r="C269" s="10" t="s">
        <v>349</v>
      </c>
      <c r="D269" s="52" t="s">
        <v>64</v>
      </c>
      <c r="E269" s="62" t="s">
        <v>64</v>
      </c>
      <c r="F269" s="54">
        <f>SUM(F270)</f>
        <v>119504.00000000001</v>
      </c>
      <c r="G269" s="47"/>
    </row>
    <row r="270" spans="1:7" ht="15.75">
      <c r="A270" s="8" t="s">
        <v>352</v>
      </c>
      <c r="B270" s="9" t="s">
        <v>438</v>
      </c>
      <c r="C270" s="10" t="s">
        <v>349</v>
      </c>
      <c r="D270" s="52" t="s">
        <v>351</v>
      </c>
      <c r="E270" s="62" t="s">
        <v>64</v>
      </c>
      <c r="F270" s="54">
        <f>SUM(F275+F278+F281+F294+F297+F299+F301+F303+F271+F273)</f>
        <v>119504.00000000001</v>
      </c>
      <c r="G270" s="47"/>
    </row>
    <row r="271" spans="1:7" ht="78.75" customHeight="1">
      <c r="A271" s="88" t="s">
        <v>473</v>
      </c>
      <c r="B271" s="86" t="s">
        <v>438</v>
      </c>
      <c r="C271" s="62" t="s">
        <v>349</v>
      </c>
      <c r="D271" s="10" t="s">
        <v>475</v>
      </c>
      <c r="E271" s="62"/>
      <c r="F271" s="54">
        <f>SUM(F272)</f>
        <v>141.1</v>
      </c>
      <c r="G271" s="47"/>
    </row>
    <row r="272" spans="1:7" ht="15.75">
      <c r="A272" s="81" t="s">
        <v>157</v>
      </c>
      <c r="B272" s="13" t="s">
        <v>438</v>
      </c>
      <c r="C272" s="63" t="s">
        <v>349</v>
      </c>
      <c r="D272" s="13" t="s">
        <v>475</v>
      </c>
      <c r="E272" s="63" t="s">
        <v>156</v>
      </c>
      <c r="F272" s="53">
        <f>SUM(Функциональная!E339)</f>
        <v>141.1</v>
      </c>
      <c r="G272" s="47"/>
    </row>
    <row r="273" spans="1:7" ht="31.5">
      <c r="A273" s="82" t="s">
        <v>474</v>
      </c>
      <c r="B273" s="86" t="s">
        <v>438</v>
      </c>
      <c r="C273" s="62" t="s">
        <v>349</v>
      </c>
      <c r="D273" s="10" t="s">
        <v>476</v>
      </c>
      <c r="E273" s="62"/>
      <c r="F273" s="54">
        <f>SUM(F274)</f>
        <v>59.7</v>
      </c>
      <c r="G273" s="47"/>
    </row>
    <row r="274" spans="1:7" ht="15.75">
      <c r="A274" s="81" t="s">
        <v>157</v>
      </c>
      <c r="B274" s="13" t="s">
        <v>438</v>
      </c>
      <c r="C274" s="63" t="s">
        <v>349</v>
      </c>
      <c r="D274" s="13" t="s">
        <v>476</v>
      </c>
      <c r="E274" s="63" t="s">
        <v>156</v>
      </c>
      <c r="F274" s="53">
        <f>SUM(Функциональная!E341)</f>
        <v>59.7</v>
      </c>
      <c r="G274" s="47"/>
    </row>
    <row r="275" spans="1:7" ht="31.5">
      <c r="A275" s="8" t="s">
        <v>354</v>
      </c>
      <c r="B275" s="9" t="s">
        <v>438</v>
      </c>
      <c r="C275" s="10" t="s">
        <v>349</v>
      </c>
      <c r="D275" s="52" t="s">
        <v>353</v>
      </c>
      <c r="E275" s="62" t="s">
        <v>64</v>
      </c>
      <c r="F275" s="54">
        <f>SUM(F277)</f>
        <v>294.9</v>
      </c>
      <c r="G275" s="59"/>
    </row>
    <row r="276" spans="1:7" ht="47.25">
      <c r="A276" s="8" t="s">
        <v>356</v>
      </c>
      <c r="B276" s="9" t="s">
        <v>438</v>
      </c>
      <c r="C276" s="10" t="s">
        <v>349</v>
      </c>
      <c r="D276" s="52" t="s">
        <v>355</v>
      </c>
      <c r="E276" s="62" t="s">
        <v>64</v>
      </c>
      <c r="F276" s="54">
        <f>SUM(F277)</f>
        <v>294.9</v>
      </c>
      <c r="G276" s="47"/>
    </row>
    <row r="277" spans="1:7" ht="15.75">
      <c r="A277" s="12" t="s">
        <v>157</v>
      </c>
      <c r="B277" s="13" t="s">
        <v>438</v>
      </c>
      <c r="C277" s="13" t="s">
        <v>349</v>
      </c>
      <c r="D277" s="61" t="s">
        <v>355</v>
      </c>
      <c r="E277" s="63" t="s">
        <v>156</v>
      </c>
      <c r="F277" s="53">
        <f>SUM(Функциональная!E344)</f>
        <v>294.9</v>
      </c>
      <c r="G277" s="47"/>
    </row>
    <row r="278" spans="1:7" ht="33">
      <c r="A278" s="111" t="s">
        <v>4</v>
      </c>
      <c r="B278" s="9" t="s">
        <v>438</v>
      </c>
      <c r="C278" s="10" t="s">
        <v>349</v>
      </c>
      <c r="D278" s="52" t="s">
        <v>357</v>
      </c>
      <c r="E278" s="62" t="s">
        <v>64</v>
      </c>
      <c r="F278" s="54">
        <f>SUM(F280)</f>
        <v>1071.2</v>
      </c>
      <c r="G278" s="59"/>
    </row>
    <row r="279" spans="1:7" ht="31.5">
      <c r="A279" s="8" t="s">
        <v>359</v>
      </c>
      <c r="B279" s="9" t="s">
        <v>438</v>
      </c>
      <c r="C279" s="10" t="s">
        <v>349</v>
      </c>
      <c r="D279" s="52" t="s">
        <v>358</v>
      </c>
      <c r="E279" s="62" t="s">
        <v>64</v>
      </c>
      <c r="F279" s="54">
        <f>SUM(F280)</f>
        <v>1071.2</v>
      </c>
      <c r="G279" s="47"/>
    </row>
    <row r="280" spans="1:7" ht="15.75">
      <c r="A280" s="12" t="s">
        <v>157</v>
      </c>
      <c r="B280" s="13" t="s">
        <v>438</v>
      </c>
      <c r="C280" s="13" t="s">
        <v>349</v>
      </c>
      <c r="D280" s="61" t="s">
        <v>358</v>
      </c>
      <c r="E280" s="63" t="s">
        <v>156</v>
      </c>
      <c r="F280" s="53">
        <f>SUM(Функциональная!E347)</f>
        <v>1071.2</v>
      </c>
      <c r="G280" s="47"/>
    </row>
    <row r="281" spans="1:7" ht="15.75">
      <c r="A281" s="8" t="s">
        <v>361</v>
      </c>
      <c r="B281" s="9" t="s">
        <v>438</v>
      </c>
      <c r="C281" s="10" t="s">
        <v>349</v>
      </c>
      <c r="D281" s="52" t="s">
        <v>360</v>
      </c>
      <c r="E281" s="62" t="s">
        <v>64</v>
      </c>
      <c r="F281" s="54">
        <f>SUM(F282+F284+F288+F290+F292+F286)</f>
        <v>18941.9</v>
      </c>
      <c r="G281" s="59"/>
    </row>
    <row r="282" spans="1:7" ht="45" customHeight="1">
      <c r="A282" s="8" t="s">
        <v>363</v>
      </c>
      <c r="B282" s="9" t="s">
        <v>438</v>
      </c>
      <c r="C282" s="10" t="s">
        <v>349</v>
      </c>
      <c r="D282" s="52" t="s">
        <v>362</v>
      </c>
      <c r="E282" s="62" t="s">
        <v>64</v>
      </c>
      <c r="F282" s="54">
        <f>SUM(F283)</f>
        <v>3175.2</v>
      </c>
      <c r="G282" s="47"/>
    </row>
    <row r="283" spans="1:7" ht="15.75">
      <c r="A283" s="12" t="s">
        <v>157</v>
      </c>
      <c r="B283" s="13" t="s">
        <v>438</v>
      </c>
      <c r="C283" s="13" t="s">
        <v>349</v>
      </c>
      <c r="D283" s="61" t="s">
        <v>362</v>
      </c>
      <c r="E283" s="63" t="s">
        <v>156</v>
      </c>
      <c r="F283" s="53">
        <f>SUM(Функциональная!E350)</f>
        <v>3175.2</v>
      </c>
      <c r="G283" s="59"/>
    </row>
    <row r="284" spans="1:7" ht="47.25">
      <c r="A284" s="8" t="s">
        <v>365</v>
      </c>
      <c r="B284" s="9" t="s">
        <v>438</v>
      </c>
      <c r="C284" s="10" t="s">
        <v>349</v>
      </c>
      <c r="D284" s="52" t="s">
        <v>364</v>
      </c>
      <c r="E284" s="62" t="s">
        <v>64</v>
      </c>
      <c r="F284" s="54">
        <f>SUM(F285)</f>
        <v>544.9</v>
      </c>
      <c r="G284" s="59"/>
    </row>
    <row r="285" spans="1:7" ht="15.75">
      <c r="A285" s="12" t="s">
        <v>157</v>
      </c>
      <c r="B285" s="13" t="s">
        <v>438</v>
      </c>
      <c r="C285" s="13" t="s">
        <v>349</v>
      </c>
      <c r="D285" s="61" t="s">
        <v>364</v>
      </c>
      <c r="E285" s="63" t="s">
        <v>156</v>
      </c>
      <c r="F285" s="53">
        <f>SUM(Функциональная!E352)</f>
        <v>544.9</v>
      </c>
      <c r="G285" s="59"/>
    </row>
    <row r="286" spans="1:7" ht="31.5" customHeight="1">
      <c r="A286" s="12" t="s">
        <v>478</v>
      </c>
      <c r="B286" s="9" t="s">
        <v>438</v>
      </c>
      <c r="C286" s="62" t="s">
        <v>349</v>
      </c>
      <c r="D286" s="62" t="s">
        <v>477</v>
      </c>
      <c r="E286" s="62" t="s">
        <v>64</v>
      </c>
      <c r="F286" s="54">
        <f>SUM(F287)</f>
        <v>10502.7</v>
      </c>
      <c r="G286" s="47"/>
    </row>
    <row r="287" spans="1:7" ht="15.75">
      <c r="A287" s="81" t="s">
        <v>157</v>
      </c>
      <c r="B287" s="13" t="s">
        <v>438</v>
      </c>
      <c r="C287" s="63" t="s">
        <v>349</v>
      </c>
      <c r="D287" s="63" t="s">
        <v>477</v>
      </c>
      <c r="E287" s="63" t="s">
        <v>156</v>
      </c>
      <c r="F287" s="53">
        <f>SUM(Функциональная!E354)</f>
        <v>10502.7</v>
      </c>
      <c r="G287" s="59"/>
    </row>
    <row r="288" spans="1:7" ht="63">
      <c r="A288" s="8" t="s">
        <v>367</v>
      </c>
      <c r="B288" s="9" t="s">
        <v>438</v>
      </c>
      <c r="C288" s="10" t="s">
        <v>349</v>
      </c>
      <c r="D288" s="52" t="s">
        <v>366</v>
      </c>
      <c r="E288" s="62" t="s">
        <v>64</v>
      </c>
      <c r="F288" s="54">
        <f>SUM(F289)</f>
        <v>1383.7</v>
      </c>
      <c r="G288" s="47"/>
    </row>
    <row r="289" spans="1:7" ht="15.75">
      <c r="A289" s="12" t="s">
        <v>157</v>
      </c>
      <c r="B289" s="13" t="s">
        <v>438</v>
      </c>
      <c r="C289" s="13" t="s">
        <v>349</v>
      </c>
      <c r="D289" s="61" t="s">
        <v>366</v>
      </c>
      <c r="E289" s="63" t="s">
        <v>156</v>
      </c>
      <c r="F289" s="53">
        <f>SUM(Функциональная!E356)</f>
        <v>1383.7</v>
      </c>
      <c r="G289" s="59"/>
    </row>
    <row r="290" spans="1:7" ht="51" customHeight="1">
      <c r="A290" s="8" t="s">
        <v>369</v>
      </c>
      <c r="B290" s="9" t="s">
        <v>438</v>
      </c>
      <c r="C290" s="10" t="s">
        <v>349</v>
      </c>
      <c r="D290" s="52" t="s">
        <v>368</v>
      </c>
      <c r="E290" s="62" t="s">
        <v>64</v>
      </c>
      <c r="F290" s="54">
        <f>SUM(F291)</f>
        <v>2423.5</v>
      </c>
      <c r="G290" s="47"/>
    </row>
    <row r="291" spans="1:7" ht="15.75">
      <c r="A291" s="12" t="s">
        <v>157</v>
      </c>
      <c r="B291" s="13" t="s">
        <v>438</v>
      </c>
      <c r="C291" s="13" t="s">
        <v>349</v>
      </c>
      <c r="D291" s="61" t="s">
        <v>368</v>
      </c>
      <c r="E291" s="63" t="s">
        <v>156</v>
      </c>
      <c r="F291" s="53">
        <f>SUM(Функциональная!E358)</f>
        <v>2423.5</v>
      </c>
      <c r="G291" s="59"/>
    </row>
    <row r="292" spans="1:7" ht="31.5">
      <c r="A292" s="8" t="s">
        <v>371</v>
      </c>
      <c r="B292" s="9" t="s">
        <v>438</v>
      </c>
      <c r="C292" s="10" t="s">
        <v>349</v>
      </c>
      <c r="D292" s="52" t="s">
        <v>370</v>
      </c>
      <c r="E292" s="62" t="s">
        <v>64</v>
      </c>
      <c r="F292" s="54">
        <f>SUM(F293)</f>
        <v>911.9</v>
      </c>
      <c r="G292" s="47"/>
    </row>
    <row r="293" spans="1:7" ht="15.75">
      <c r="A293" s="12" t="s">
        <v>157</v>
      </c>
      <c r="B293" s="13" t="s">
        <v>438</v>
      </c>
      <c r="C293" s="13" t="s">
        <v>349</v>
      </c>
      <c r="D293" s="61" t="s">
        <v>370</v>
      </c>
      <c r="E293" s="63" t="s">
        <v>156</v>
      </c>
      <c r="F293" s="53">
        <f>SUM(Функциональная!E360)</f>
        <v>911.9</v>
      </c>
      <c r="G293" s="47"/>
    </row>
    <row r="294" spans="1:7" ht="47.25">
      <c r="A294" s="8" t="s">
        <v>373</v>
      </c>
      <c r="B294" s="9" t="s">
        <v>438</v>
      </c>
      <c r="C294" s="10" t="s">
        <v>349</v>
      </c>
      <c r="D294" s="52" t="s">
        <v>372</v>
      </c>
      <c r="E294" s="62" t="s">
        <v>64</v>
      </c>
      <c r="F294" s="54">
        <f>SUM(F295)</f>
        <v>2640</v>
      </c>
      <c r="G294" s="59"/>
    </row>
    <row r="295" spans="1:7" ht="47.25">
      <c r="A295" s="8" t="s">
        <v>373</v>
      </c>
      <c r="B295" s="9" t="s">
        <v>438</v>
      </c>
      <c r="C295" s="10" t="s">
        <v>349</v>
      </c>
      <c r="D295" s="52" t="s">
        <v>374</v>
      </c>
      <c r="E295" s="62" t="s">
        <v>64</v>
      </c>
      <c r="F295" s="54">
        <f>SUM(F296)</f>
        <v>2640</v>
      </c>
      <c r="G295" s="47"/>
    </row>
    <row r="296" spans="1:7" ht="15.75">
      <c r="A296" s="12" t="s">
        <v>157</v>
      </c>
      <c r="B296" s="13" t="s">
        <v>438</v>
      </c>
      <c r="C296" s="13" t="s">
        <v>349</v>
      </c>
      <c r="D296" s="61" t="s">
        <v>374</v>
      </c>
      <c r="E296" s="63" t="s">
        <v>156</v>
      </c>
      <c r="F296" s="53">
        <f>SUM(Функциональная!E363)</f>
        <v>2640</v>
      </c>
      <c r="G296" s="59"/>
    </row>
    <row r="297" spans="1:7" ht="47.25">
      <c r="A297" s="8" t="s">
        <v>376</v>
      </c>
      <c r="B297" s="9" t="s">
        <v>438</v>
      </c>
      <c r="C297" s="10" t="s">
        <v>349</v>
      </c>
      <c r="D297" s="52" t="s">
        <v>375</v>
      </c>
      <c r="E297" s="62" t="s">
        <v>64</v>
      </c>
      <c r="F297" s="54">
        <f>SUM(F298)</f>
        <v>13.3</v>
      </c>
      <c r="G297" s="47"/>
    </row>
    <row r="298" spans="1:7" ht="15.75">
      <c r="A298" s="12" t="s">
        <v>157</v>
      </c>
      <c r="B298" s="13" t="s">
        <v>438</v>
      </c>
      <c r="C298" s="13" t="s">
        <v>349</v>
      </c>
      <c r="D298" s="61" t="s">
        <v>375</v>
      </c>
      <c r="E298" s="63" t="s">
        <v>156</v>
      </c>
      <c r="F298" s="53">
        <f>SUM(Функциональная!E365)</f>
        <v>13.3</v>
      </c>
      <c r="G298" s="59"/>
    </row>
    <row r="299" spans="1:7" ht="15.75">
      <c r="A299" s="8" t="s">
        <v>378</v>
      </c>
      <c r="B299" s="9" t="s">
        <v>438</v>
      </c>
      <c r="C299" s="10" t="s">
        <v>349</v>
      </c>
      <c r="D299" s="52" t="s">
        <v>377</v>
      </c>
      <c r="E299" s="62" t="s">
        <v>64</v>
      </c>
      <c r="F299" s="54">
        <f>SUM(F300)</f>
        <v>23824.3</v>
      </c>
      <c r="G299" s="47"/>
    </row>
    <row r="300" spans="1:7" ht="15.75">
      <c r="A300" s="12" t="s">
        <v>157</v>
      </c>
      <c r="B300" s="13" t="s">
        <v>438</v>
      </c>
      <c r="C300" s="13" t="s">
        <v>349</v>
      </c>
      <c r="D300" s="61" t="s">
        <v>377</v>
      </c>
      <c r="E300" s="63" t="s">
        <v>156</v>
      </c>
      <c r="F300" s="53">
        <f>SUM(Функциональная!E367)</f>
        <v>23824.3</v>
      </c>
      <c r="G300" s="59"/>
    </row>
    <row r="301" spans="1:7" ht="31.5">
      <c r="A301" s="8" t="s">
        <v>380</v>
      </c>
      <c r="B301" s="9" t="s">
        <v>438</v>
      </c>
      <c r="C301" s="10" t="s">
        <v>349</v>
      </c>
      <c r="D301" s="52" t="s">
        <v>379</v>
      </c>
      <c r="E301" s="62" t="s">
        <v>64</v>
      </c>
      <c r="F301" s="54">
        <f>SUM(F302)</f>
        <v>20789.4</v>
      </c>
      <c r="G301" s="47"/>
    </row>
    <row r="302" spans="1:7" ht="15.75">
      <c r="A302" s="12" t="s">
        <v>157</v>
      </c>
      <c r="B302" s="13" t="s">
        <v>438</v>
      </c>
      <c r="C302" s="13" t="s">
        <v>349</v>
      </c>
      <c r="D302" s="61" t="s">
        <v>379</v>
      </c>
      <c r="E302" s="63" t="s">
        <v>156</v>
      </c>
      <c r="F302" s="53">
        <f>SUM(Функциональная!E369)</f>
        <v>20789.4</v>
      </c>
      <c r="G302" s="47"/>
    </row>
    <row r="303" spans="1:7" ht="15.75">
      <c r="A303" s="8" t="s">
        <v>382</v>
      </c>
      <c r="B303" s="9" t="s">
        <v>438</v>
      </c>
      <c r="C303" s="10" t="s">
        <v>349</v>
      </c>
      <c r="D303" s="52" t="s">
        <v>381</v>
      </c>
      <c r="E303" s="62" t="s">
        <v>64</v>
      </c>
      <c r="F303" s="54">
        <f>SUM(F304+F306+F308+F312+F314+F310+F316)</f>
        <v>51728.200000000004</v>
      </c>
      <c r="G303" s="59"/>
    </row>
    <row r="304" spans="1:7" ht="14.25" customHeight="1">
      <c r="A304" s="8" t="s">
        <v>384</v>
      </c>
      <c r="B304" s="9" t="s">
        <v>438</v>
      </c>
      <c r="C304" s="10" t="s">
        <v>349</v>
      </c>
      <c r="D304" s="52" t="s">
        <v>383</v>
      </c>
      <c r="E304" s="62" t="s">
        <v>64</v>
      </c>
      <c r="F304" s="54">
        <f>SUM(F305)</f>
        <v>9681.9</v>
      </c>
      <c r="G304" s="47"/>
    </row>
    <row r="305" spans="1:7" ht="15.75">
      <c r="A305" s="12" t="s">
        <v>157</v>
      </c>
      <c r="B305" s="13" t="s">
        <v>438</v>
      </c>
      <c r="C305" s="13" t="s">
        <v>349</v>
      </c>
      <c r="D305" s="61" t="s">
        <v>383</v>
      </c>
      <c r="E305" s="63" t="s">
        <v>156</v>
      </c>
      <c r="F305" s="53">
        <f>SUM(Функциональная!E372)</f>
        <v>9681.9</v>
      </c>
      <c r="G305" s="59"/>
    </row>
    <row r="306" spans="1:7" ht="44.25" customHeight="1">
      <c r="A306" s="8" t="s">
        <v>386</v>
      </c>
      <c r="B306" s="9" t="s">
        <v>438</v>
      </c>
      <c r="C306" s="10" t="s">
        <v>349</v>
      </c>
      <c r="D306" s="52" t="s">
        <v>385</v>
      </c>
      <c r="E306" s="62" t="s">
        <v>64</v>
      </c>
      <c r="F306" s="54">
        <f>SUM(F307)</f>
        <v>8497.4</v>
      </c>
      <c r="G306" s="47"/>
    </row>
    <row r="307" spans="1:7" ht="15.75">
      <c r="A307" s="12" t="s">
        <v>157</v>
      </c>
      <c r="B307" s="13" t="s">
        <v>438</v>
      </c>
      <c r="C307" s="13" t="s">
        <v>349</v>
      </c>
      <c r="D307" s="61" t="s">
        <v>385</v>
      </c>
      <c r="E307" s="63" t="s">
        <v>156</v>
      </c>
      <c r="F307" s="53">
        <f>SUM(Функциональная!E374)</f>
        <v>8497.4</v>
      </c>
      <c r="G307" s="59"/>
    </row>
    <row r="308" spans="1:7" ht="31.5">
      <c r="A308" s="8" t="s">
        <v>388</v>
      </c>
      <c r="B308" s="9" t="s">
        <v>438</v>
      </c>
      <c r="C308" s="10" t="s">
        <v>349</v>
      </c>
      <c r="D308" s="52" t="s">
        <v>387</v>
      </c>
      <c r="E308" s="62" t="s">
        <v>64</v>
      </c>
      <c r="F308" s="54">
        <f>SUM(F309)</f>
        <v>1590.2</v>
      </c>
      <c r="G308" s="59"/>
    </row>
    <row r="309" spans="1:7" ht="21.75" customHeight="1">
      <c r="A309" s="12" t="s">
        <v>157</v>
      </c>
      <c r="B309" s="13" t="s">
        <v>438</v>
      </c>
      <c r="C309" s="13" t="s">
        <v>349</v>
      </c>
      <c r="D309" s="61" t="s">
        <v>387</v>
      </c>
      <c r="E309" s="63" t="s">
        <v>156</v>
      </c>
      <c r="F309" s="53">
        <f>SUM(Функциональная!E376)</f>
        <v>1590.2</v>
      </c>
      <c r="G309" s="59"/>
    </row>
    <row r="310" spans="1:7" ht="48" customHeight="1">
      <c r="A310" s="81" t="s">
        <v>480</v>
      </c>
      <c r="B310" s="9" t="s">
        <v>438</v>
      </c>
      <c r="C310" s="62" t="s">
        <v>349</v>
      </c>
      <c r="D310" s="62" t="s">
        <v>479</v>
      </c>
      <c r="E310" s="62" t="s">
        <v>64</v>
      </c>
      <c r="F310" s="54">
        <f>SUM(F311)</f>
        <v>29801.5</v>
      </c>
      <c r="G310" s="47"/>
    </row>
    <row r="311" spans="1:7" ht="15.75">
      <c r="A311" s="81" t="s">
        <v>157</v>
      </c>
      <c r="B311" s="13" t="s">
        <v>438</v>
      </c>
      <c r="C311" s="63" t="s">
        <v>349</v>
      </c>
      <c r="D311" s="63" t="s">
        <v>479</v>
      </c>
      <c r="E311" s="63" t="s">
        <v>156</v>
      </c>
      <c r="F311" s="53">
        <f>SUM(Функциональная!E378)</f>
        <v>29801.5</v>
      </c>
      <c r="G311" s="59"/>
    </row>
    <row r="312" spans="1:7" ht="48" customHeight="1">
      <c r="A312" s="8" t="s">
        <v>390</v>
      </c>
      <c r="B312" s="9" t="s">
        <v>438</v>
      </c>
      <c r="C312" s="10" t="s">
        <v>349</v>
      </c>
      <c r="D312" s="52" t="s">
        <v>389</v>
      </c>
      <c r="E312" s="62" t="s">
        <v>64</v>
      </c>
      <c r="F312" s="54">
        <f>SUM(F313)</f>
        <v>195.4</v>
      </c>
      <c r="G312" s="47"/>
    </row>
    <row r="313" spans="1:7" ht="15.75">
      <c r="A313" s="12" t="s">
        <v>157</v>
      </c>
      <c r="B313" s="13" t="s">
        <v>438</v>
      </c>
      <c r="C313" s="13" t="s">
        <v>349</v>
      </c>
      <c r="D313" s="61" t="s">
        <v>389</v>
      </c>
      <c r="E313" s="63" t="s">
        <v>156</v>
      </c>
      <c r="F313" s="53">
        <f>SUM(Функциональная!E380)</f>
        <v>195.4</v>
      </c>
      <c r="G313" s="59"/>
    </row>
    <row r="314" spans="1:7" ht="47.25">
      <c r="A314" s="8" t="s">
        <v>392</v>
      </c>
      <c r="B314" s="9" t="s">
        <v>438</v>
      </c>
      <c r="C314" s="10" t="s">
        <v>349</v>
      </c>
      <c r="D314" s="52" t="s">
        <v>391</v>
      </c>
      <c r="E314" s="62" t="s">
        <v>64</v>
      </c>
      <c r="F314" s="54">
        <f>SUM(F315)</f>
        <v>64.7</v>
      </c>
      <c r="G314" s="59"/>
    </row>
    <row r="315" spans="1:7" ht="15.75">
      <c r="A315" s="12" t="s">
        <v>157</v>
      </c>
      <c r="B315" s="13" t="s">
        <v>438</v>
      </c>
      <c r="C315" s="13" t="s">
        <v>349</v>
      </c>
      <c r="D315" s="61" t="s">
        <v>391</v>
      </c>
      <c r="E315" s="63" t="s">
        <v>156</v>
      </c>
      <c r="F315" s="53">
        <f>SUM(Функциональная!E382)</f>
        <v>64.7</v>
      </c>
      <c r="G315" s="59"/>
    </row>
    <row r="316" spans="1:7" ht="47.25">
      <c r="A316" s="81" t="s">
        <v>482</v>
      </c>
      <c r="B316" s="9" t="s">
        <v>438</v>
      </c>
      <c r="C316" s="62" t="s">
        <v>349</v>
      </c>
      <c r="D316" s="62" t="s">
        <v>481</v>
      </c>
      <c r="E316" s="62" t="s">
        <v>64</v>
      </c>
      <c r="F316" s="54">
        <f>SUM(F317)</f>
        <v>1897.1</v>
      </c>
      <c r="G316" s="47"/>
    </row>
    <row r="317" spans="1:7" ht="15.75">
      <c r="A317" s="81" t="s">
        <v>157</v>
      </c>
      <c r="B317" s="13" t="s">
        <v>438</v>
      </c>
      <c r="C317" s="63" t="s">
        <v>349</v>
      </c>
      <c r="D317" s="63" t="s">
        <v>481</v>
      </c>
      <c r="E317" s="63" t="s">
        <v>156</v>
      </c>
      <c r="F317" s="53">
        <f>SUM(Функциональная!E384)</f>
        <v>1897.1</v>
      </c>
      <c r="G317" s="47"/>
    </row>
    <row r="318" spans="1:7" ht="15" customHeight="1">
      <c r="A318" s="8" t="s">
        <v>397</v>
      </c>
      <c r="B318" s="9" t="s">
        <v>438</v>
      </c>
      <c r="C318" s="10" t="s">
        <v>396</v>
      </c>
      <c r="D318" s="52" t="s">
        <v>64</v>
      </c>
      <c r="E318" s="62" t="s">
        <v>64</v>
      </c>
      <c r="F318" s="54">
        <f>SUM(F320)</f>
        <v>6056.3</v>
      </c>
      <c r="G318" s="47"/>
    </row>
    <row r="319" spans="1:7" ht="17.25" customHeight="1">
      <c r="A319" s="8" t="s">
        <v>271</v>
      </c>
      <c r="B319" s="9" t="s">
        <v>438</v>
      </c>
      <c r="C319" s="10" t="s">
        <v>396</v>
      </c>
      <c r="D319" s="52" t="s">
        <v>270</v>
      </c>
      <c r="E319" s="62" t="s">
        <v>64</v>
      </c>
      <c r="F319" s="54">
        <f>SUM(F320)</f>
        <v>6056.3</v>
      </c>
      <c r="G319" s="47"/>
    </row>
    <row r="320" spans="1:7" ht="31.5" customHeight="1">
      <c r="A320" s="8" t="s">
        <v>403</v>
      </c>
      <c r="B320" s="9" t="s">
        <v>438</v>
      </c>
      <c r="C320" s="10" t="s">
        <v>396</v>
      </c>
      <c r="D320" s="52" t="s">
        <v>402</v>
      </c>
      <c r="E320" s="62" t="s">
        <v>64</v>
      </c>
      <c r="F320" s="54">
        <f>SUM(F321+F323+F325)</f>
        <v>6056.3</v>
      </c>
      <c r="G320" s="59"/>
    </row>
    <row r="321" spans="1:7" ht="15.75">
      <c r="A321" s="8" t="s">
        <v>405</v>
      </c>
      <c r="B321" s="9" t="s">
        <v>438</v>
      </c>
      <c r="C321" s="10" t="s">
        <v>396</v>
      </c>
      <c r="D321" s="52" t="s">
        <v>404</v>
      </c>
      <c r="E321" s="62" t="s">
        <v>64</v>
      </c>
      <c r="F321" s="54">
        <f>SUM(F322)</f>
        <v>792.2</v>
      </c>
      <c r="G321" s="47"/>
    </row>
    <row r="322" spans="1:7" ht="48.75" customHeight="1">
      <c r="A322" s="12" t="s">
        <v>407</v>
      </c>
      <c r="B322" s="13" t="s">
        <v>438</v>
      </c>
      <c r="C322" s="13" t="s">
        <v>396</v>
      </c>
      <c r="D322" s="61" t="s">
        <v>404</v>
      </c>
      <c r="E322" s="63" t="s">
        <v>406</v>
      </c>
      <c r="F322" s="53">
        <f>SUM(Функциональная!E398)</f>
        <v>792.2</v>
      </c>
      <c r="G322" s="59"/>
    </row>
    <row r="323" spans="1:7" ht="18.75" customHeight="1">
      <c r="A323" s="8" t="s">
        <v>409</v>
      </c>
      <c r="B323" s="9" t="s">
        <v>438</v>
      </c>
      <c r="C323" s="10" t="s">
        <v>396</v>
      </c>
      <c r="D323" s="52" t="s">
        <v>408</v>
      </c>
      <c r="E323" s="62" t="s">
        <v>64</v>
      </c>
      <c r="F323" s="54">
        <f>SUM(F324)</f>
        <v>868.5</v>
      </c>
      <c r="G323" s="47"/>
    </row>
    <row r="324" spans="1:7" ht="47.25" customHeight="1">
      <c r="A324" s="12" t="s">
        <v>407</v>
      </c>
      <c r="B324" s="13" t="s">
        <v>438</v>
      </c>
      <c r="C324" s="13" t="s">
        <v>396</v>
      </c>
      <c r="D324" s="61" t="s">
        <v>408</v>
      </c>
      <c r="E324" s="63" t="s">
        <v>406</v>
      </c>
      <c r="F324" s="53">
        <f>SUM(Функциональная!E400)</f>
        <v>868.5</v>
      </c>
      <c r="G324" s="59"/>
    </row>
    <row r="325" spans="1:7" ht="14.25" customHeight="1">
      <c r="A325" s="8" t="s">
        <v>413</v>
      </c>
      <c r="B325" s="9" t="s">
        <v>438</v>
      </c>
      <c r="C325" s="10" t="s">
        <v>396</v>
      </c>
      <c r="D325" s="52" t="s">
        <v>410</v>
      </c>
      <c r="E325" s="62" t="s">
        <v>64</v>
      </c>
      <c r="F325" s="54">
        <f>SUM(F326)</f>
        <v>4395.6</v>
      </c>
      <c r="G325" s="47"/>
    </row>
    <row r="326" spans="1:7" ht="46.5" customHeight="1">
      <c r="A326" s="12" t="s">
        <v>407</v>
      </c>
      <c r="B326" s="13" t="s">
        <v>438</v>
      </c>
      <c r="C326" s="13" t="s">
        <v>396</v>
      </c>
      <c r="D326" s="61" t="s">
        <v>410</v>
      </c>
      <c r="E326" s="63" t="s">
        <v>406</v>
      </c>
      <c r="F326" s="53">
        <f>SUM(Функциональная!E402)</f>
        <v>4395.6</v>
      </c>
      <c r="G326" s="47"/>
    </row>
    <row r="327" spans="1:7" ht="15.75">
      <c r="A327" s="8" t="s">
        <v>415</v>
      </c>
      <c r="B327" s="9" t="s">
        <v>438</v>
      </c>
      <c r="C327" s="10" t="s">
        <v>414</v>
      </c>
      <c r="D327" s="52" t="s">
        <v>64</v>
      </c>
      <c r="E327" s="62" t="s">
        <v>64</v>
      </c>
      <c r="F327" s="54">
        <f>SUM(F328+F336)</f>
        <v>9688.199999999999</v>
      </c>
      <c r="G327" s="47"/>
    </row>
    <row r="328" spans="1:7" ht="48.75" customHeight="1">
      <c r="A328" s="8" t="s">
        <v>74</v>
      </c>
      <c r="B328" s="9" t="s">
        <v>438</v>
      </c>
      <c r="C328" s="10" t="s">
        <v>414</v>
      </c>
      <c r="D328" s="52" t="s">
        <v>73</v>
      </c>
      <c r="E328" s="62" t="s">
        <v>64</v>
      </c>
      <c r="F328" s="54">
        <f>SUM(F329)</f>
        <v>8438.199999999999</v>
      </c>
      <c r="G328" s="47"/>
    </row>
    <row r="329" spans="1:7" ht="15.75">
      <c r="A329" s="8" t="s">
        <v>82</v>
      </c>
      <c r="B329" s="9" t="s">
        <v>438</v>
      </c>
      <c r="C329" s="10" t="s">
        <v>414</v>
      </c>
      <c r="D329" s="52" t="s">
        <v>81</v>
      </c>
      <c r="E329" s="62" t="s">
        <v>64</v>
      </c>
      <c r="F329" s="54">
        <f>SUM(F330+F332+F334)</f>
        <v>8438.199999999999</v>
      </c>
      <c r="G329" s="59"/>
    </row>
    <row r="330" spans="1:7" ht="43.5" customHeight="1">
      <c r="A330" s="8" t="s">
        <v>417</v>
      </c>
      <c r="B330" s="9" t="s">
        <v>438</v>
      </c>
      <c r="C330" s="10" t="s">
        <v>414</v>
      </c>
      <c r="D330" s="52" t="s">
        <v>416</v>
      </c>
      <c r="E330" s="62" t="s">
        <v>64</v>
      </c>
      <c r="F330" s="54">
        <f>SUM(F331)</f>
        <v>1628.2999999999993</v>
      </c>
      <c r="G330" s="47"/>
    </row>
    <row r="331" spans="1:7" ht="15.75">
      <c r="A331" s="12" t="s">
        <v>78</v>
      </c>
      <c r="B331" s="13" t="s">
        <v>438</v>
      </c>
      <c r="C331" s="13" t="s">
        <v>414</v>
      </c>
      <c r="D331" s="61" t="s">
        <v>416</v>
      </c>
      <c r="E331" s="63" t="s">
        <v>77</v>
      </c>
      <c r="F331" s="53">
        <f>SUM(Функциональная!E407)</f>
        <v>1628.2999999999993</v>
      </c>
      <c r="G331" s="59"/>
    </row>
    <row r="332" spans="1:7" ht="31.5">
      <c r="A332" s="8" t="s">
        <v>419</v>
      </c>
      <c r="B332" s="9" t="s">
        <v>438</v>
      </c>
      <c r="C332" s="10" t="s">
        <v>414</v>
      </c>
      <c r="D332" s="52" t="s">
        <v>418</v>
      </c>
      <c r="E332" s="62" t="s">
        <v>64</v>
      </c>
      <c r="F332" s="54">
        <f>SUM(F333)</f>
        <v>6139.8</v>
      </c>
      <c r="G332" s="47"/>
    </row>
    <row r="333" spans="1:7" ht="15.75">
      <c r="A333" s="12" t="s">
        <v>78</v>
      </c>
      <c r="B333" s="13" t="s">
        <v>438</v>
      </c>
      <c r="C333" s="13" t="s">
        <v>414</v>
      </c>
      <c r="D333" s="61" t="s">
        <v>418</v>
      </c>
      <c r="E333" s="63" t="s">
        <v>77</v>
      </c>
      <c r="F333" s="53">
        <f>SUM(Функциональная!E409)</f>
        <v>6139.8</v>
      </c>
      <c r="G333" s="59"/>
    </row>
    <row r="334" spans="1:7" ht="15.75">
      <c r="A334" s="8" t="s">
        <v>421</v>
      </c>
      <c r="B334" s="9" t="s">
        <v>438</v>
      </c>
      <c r="C334" s="10" t="s">
        <v>414</v>
      </c>
      <c r="D334" s="52" t="s">
        <v>420</v>
      </c>
      <c r="E334" s="62" t="s">
        <v>64</v>
      </c>
      <c r="F334" s="54">
        <f>SUM(F335)</f>
        <v>670.1</v>
      </c>
      <c r="G334" s="47"/>
    </row>
    <row r="335" spans="1:7" ht="15.75">
      <c r="A335" s="12" t="s">
        <v>78</v>
      </c>
      <c r="B335" s="13" t="s">
        <v>438</v>
      </c>
      <c r="C335" s="13" t="s">
        <v>414</v>
      </c>
      <c r="D335" s="61" t="s">
        <v>420</v>
      </c>
      <c r="E335" s="63" t="s">
        <v>77</v>
      </c>
      <c r="F335" s="53">
        <f>SUM(Функциональная!E411)</f>
        <v>670.1</v>
      </c>
      <c r="G335" s="47"/>
    </row>
    <row r="336" spans="1:7" ht="14.25" customHeight="1">
      <c r="A336" s="8" t="s">
        <v>127</v>
      </c>
      <c r="B336" s="9" t="s">
        <v>438</v>
      </c>
      <c r="C336" s="10" t="s">
        <v>414</v>
      </c>
      <c r="D336" s="52" t="s">
        <v>126</v>
      </c>
      <c r="E336" s="62" t="s">
        <v>64</v>
      </c>
      <c r="F336" s="54">
        <f>SUM(F337+F339)</f>
        <v>1250</v>
      </c>
      <c r="G336" s="47"/>
    </row>
    <row r="337" spans="1:7" ht="31.5">
      <c r="A337" s="8" t="s">
        <v>17</v>
      </c>
      <c r="B337" s="9" t="s">
        <v>438</v>
      </c>
      <c r="C337" s="10" t="s">
        <v>414</v>
      </c>
      <c r="D337" s="52" t="s">
        <v>422</v>
      </c>
      <c r="E337" s="62" t="s">
        <v>64</v>
      </c>
      <c r="F337" s="54">
        <f>SUM(F338)</f>
        <v>1000</v>
      </c>
      <c r="G337" s="47"/>
    </row>
    <row r="338" spans="1:7" ht="15.75">
      <c r="A338" s="12" t="s">
        <v>361</v>
      </c>
      <c r="B338" s="13" t="s">
        <v>438</v>
      </c>
      <c r="C338" s="13" t="s">
        <v>414</v>
      </c>
      <c r="D338" s="61" t="s">
        <v>422</v>
      </c>
      <c r="E338" s="63" t="s">
        <v>394</v>
      </c>
      <c r="F338" s="53">
        <f>SUM(Функциональная!E414)</f>
        <v>1000</v>
      </c>
      <c r="G338" s="59"/>
    </row>
    <row r="339" spans="1:7" ht="15.75">
      <c r="A339" s="8" t="s">
        <v>16</v>
      </c>
      <c r="B339" s="9" t="s">
        <v>438</v>
      </c>
      <c r="C339" s="10" t="s">
        <v>414</v>
      </c>
      <c r="D339" s="52" t="s">
        <v>423</v>
      </c>
      <c r="E339" s="62" t="s">
        <v>64</v>
      </c>
      <c r="F339" s="54">
        <f>SUM(F340)</f>
        <v>250</v>
      </c>
      <c r="G339" s="60"/>
    </row>
    <row r="340" spans="1:6" ht="16.5" thickBot="1">
      <c r="A340" s="32" t="s">
        <v>361</v>
      </c>
      <c r="B340" s="33" t="s">
        <v>438</v>
      </c>
      <c r="C340" s="33" t="s">
        <v>414</v>
      </c>
      <c r="D340" s="49" t="s">
        <v>423</v>
      </c>
      <c r="E340" s="64" t="s">
        <v>394</v>
      </c>
      <c r="F340" s="55">
        <f>SUM(Функциональная!E416)</f>
        <v>250</v>
      </c>
    </row>
    <row r="341" spans="1:6" ht="31.5" customHeight="1" thickBot="1">
      <c r="A341" s="39" t="s">
        <v>440</v>
      </c>
      <c r="B341" s="40" t="s">
        <v>441</v>
      </c>
      <c r="C341" s="41" t="s">
        <v>64</v>
      </c>
      <c r="D341" s="41" t="s">
        <v>64</v>
      </c>
      <c r="E341" s="41" t="s">
        <v>64</v>
      </c>
      <c r="F341" s="42">
        <f>SUM(F342+F398+F403)</f>
        <v>45306.799999999996</v>
      </c>
    </row>
    <row r="342" spans="1:6" ht="15.75">
      <c r="A342" s="8" t="s">
        <v>176</v>
      </c>
      <c r="B342" s="9" t="s">
        <v>441</v>
      </c>
      <c r="C342" s="10" t="s">
        <v>175</v>
      </c>
      <c r="D342" s="10" t="s">
        <v>64</v>
      </c>
      <c r="E342" s="10" t="s">
        <v>64</v>
      </c>
      <c r="F342" s="11">
        <f>SUM(F343+F356+F368+F388)</f>
        <v>43690.799999999996</v>
      </c>
    </row>
    <row r="343" spans="1:6" s="78" customFormat="1" ht="15.75">
      <c r="A343" s="89" t="s">
        <v>178</v>
      </c>
      <c r="B343" s="9" t="s">
        <v>441</v>
      </c>
      <c r="C343" s="90" t="s">
        <v>177</v>
      </c>
      <c r="D343" s="91" t="s">
        <v>64</v>
      </c>
      <c r="E343" s="91" t="s">
        <v>64</v>
      </c>
      <c r="F343" s="92">
        <f>SUM(F344+F348)</f>
        <v>2300</v>
      </c>
    </row>
    <row r="344" spans="1:6" s="78" customFormat="1" ht="31.5">
      <c r="A344" s="89" t="s">
        <v>180</v>
      </c>
      <c r="B344" s="9" t="s">
        <v>441</v>
      </c>
      <c r="C344" s="90" t="s">
        <v>177</v>
      </c>
      <c r="D344" s="91" t="s">
        <v>179</v>
      </c>
      <c r="E344" s="91" t="s">
        <v>64</v>
      </c>
      <c r="F344" s="92">
        <f>SUM(F345)</f>
        <v>300</v>
      </c>
    </row>
    <row r="345" spans="1:6" s="78" customFormat="1" ht="47.25">
      <c r="A345" s="89" t="s">
        <v>182</v>
      </c>
      <c r="B345" s="9" t="s">
        <v>441</v>
      </c>
      <c r="C345" s="90" t="s">
        <v>177</v>
      </c>
      <c r="D345" s="91" t="s">
        <v>181</v>
      </c>
      <c r="E345" s="91" t="s">
        <v>64</v>
      </c>
      <c r="F345" s="92">
        <f>SUM(F346)</f>
        <v>300</v>
      </c>
    </row>
    <row r="346" spans="1:6" s="78" customFormat="1" ht="28.5" customHeight="1">
      <c r="A346" s="107" t="s">
        <v>512</v>
      </c>
      <c r="B346" s="9" t="s">
        <v>441</v>
      </c>
      <c r="C346" s="43" t="s">
        <v>177</v>
      </c>
      <c r="D346" s="43" t="s">
        <v>513</v>
      </c>
      <c r="E346" s="43" t="s">
        <v>64</v>
      </c>
      <c r="F346" s="108">
        <f>SUM(F347:F347)</f>
        <v>300</v>
      </c>
    </row>
    <row r="347" spans="1:6" s="78" customFormat="1" ht="15.75">
      <c r="A347" s="106" t="s">
        <v>184</v>
      </c>
      <c r="B347" s="13" t="s">
        <v>441</v>
      </c>
      <c r="C347" s="84" t="s">
        <v>177</v>
      </c>
      <c r="D347" s="84" t="s">
        <v>513</v>
      </c>
      <c r="E347" s="84" t="s">
        <v>183</v>
      </c>
      <c r="F347" s="105">
        <f>SUM(Функциональная!E130)</f>
        <v>300</v>
      </c>
    </row>
    <row r="348" spans="1:6" s="78" customFormat="1" ht="15.75">
      <c r="A348" s="148" t="s">
        <v>127</v>
      </c>
      <c r="B348" s="87" t="s">
        <v>441</v>
      </c>
      <c r="C348" s="87" t="s">
        <v>177</v>
      </c>
      <c r="D348" s="87" t="s">
        <v>126</v>
      </c>
      <c r="E348" s="87" t="s">
        <v>64</v>
      </c>
      <c r="F348" s="104">
        <f>SUM(F354+F349)</f>
        <v>2000</v>
      </c>
    </row>
    <row r="349" spans="1:6" s="78" customFormat="1" ht="45.75" customHeight="1">
      <c r="A349" s="89" t="s">
        <v>41</v>
      </c>
      <c r="B349" s="90" t="s">
        <v>441</v>
      </c>
      <c r="C349" s="87" t="s">
        <v>177</v>
      </c>
      <c r="D349" s="91" t="s">
        <v>40</v>
      </c>
      <c r="E349" s="91" t="s">
        <v>64</v>
      </c>
      <c r="F349" s="92">
        <f>SUM(F351+F352)</f>
        <v>1950</v>
      </c>
    </row>
    <row r="350" spans="1:6" s="78" customFormat="1" ht="31.5">
      <c r="A350" s="89" t="s">
        <v>54</v>
      </c>
      <c r="B350" s="93" t="s">
        <v>441</v>
      </c>
      <c r="C350" s="87" t="s">
        <v>177</v>
      </c>
      <c r="D350" s="91" t="s">
        <v>53</v>
      </c>
      <c r="E350" s="91" t="s">
        <v>64</v>
      </c>
      <c r="F350" s="92">
        <f>SUM(F351)</f>
        <v>150</v>
      </c>
    </row>
    <row r="351" spans="1:6" s="78" customFormat="1" ht="15.75">
      <c r="A351" s="85" t="s">
        <v>78</v>
      </c>
      <c r="B351" s="84" t="s">
        <v>441</v>
      </c>
      <c r="C351" s="84" t="s">
        <v>177</v>
      </c>
      <c r="D351" s="93" t="s">
        <v>53</v>
      </c>
      <c r="E351" s="93" t="s">
        <v>77</v>
      </c>
      <c r="F351" s="94">
        <v>150</v>
      </c>
    </row>
    <row r="352" spans="1:6" s="78" customFormat="1" ht="31.5">
      <c r="A352" s="89" t="s">
        <v>9</v>
      </c>
      <c r="B352" s="90" t="s">
        <v>441</v>
      </c>
      <c r="C352" s="87" t="s">
        <v>177</v>
      </c>
      <c r="D352" s="91" t="s">
        <v>58</v>
      </c>
      <c r="E352" s="91" t="s">
        <v>64</v>
      </c>
      <c r="F352" s="92">
        <f>SUM(F353)</f>
        <v>1800</v>
      </c>
    </row>
    <row r="353" spans="1:6" s="78" customFormat="1" ht="15.75">
      <c r="A353" s="85" t="s">
        <v>78</v>
      </c>
      <c r="B353" s="93" t="s">
        <v>441</v>
      </c>
      <c r="C353" s="84" t="s">
        <v>177</v>
      </c>
      <c r="D353" s="93" t="s">
        <v>58</v>
      </c>
      <c r="E353" s="93" t="s">
        <v>77</v>
      </c>
      <c r="F353" s="94">
        <v>1800</v>
      </c>
    </row>
    <row r="354" spans="1:6" s="78" customFormat="1" ht="63">
      <c r="A354" s="8" t="s">
        <v>188</v>
      </c>
      <c r="B354" s="13" t="s">
        <v>441</v>
      </c>
      <c r="C354" s="9" t="s">
        <v>177</v>
      </c>
      <c r="D354" s="10" t="s">
        <v>187</v>
      </c>
      <c r="E354" s="10" t="s">
        <v>64</v>
      </c>
      <c r="F354" s="11">
        <f>SUM(F355)</f>
        <v>50</v>
      </c>
    </row>
    <row r="355" spans="1:6" s="78" customFormat="1" ht="18" customHeight="1">
      <c r="A355" s="12" t="s">
        <v>78</v>
      </c>
      <c r="B355" s="9" t="s">
        <v>441</v>
      </c>
      <c r="C355" s="13" t="s">
        <v>177</v>
      </c>
      <c r="D355" s="13" t="s">
        <v>187</v>
      </c>
      <c r="E355" s="13" t="s">
        <v>77</v>
      </c>
      <c r="F355" s="14">
        <f>SUM(Функциональная!E138)</f>
        <v>50</v>
      </c>
    </row>
    <row r="356" spans="1:6" s="78" customFormat="1" ht="15.75">
      <c r="A356" s="8" t="s">
        <v>190</v>
      </c>
      <c r="B356" s="9" t="s">
        <v>441</v>
      </c>
      <c r="C356" s="9" t="s">
        <v>189</v>
      </c>
      <c r="D356" s="10" t="s">
        <v>64</v>
      </c>
      <c r="E356" s="10" t="s">
        <v>64</v>
      </c>
      <c r="F356" s="11">
        <f>SUM(F357)</f>
        <v>5140</v>
      </c>
    </row>
    <row r="357" spans="1:6" s="78" customFormat="1" ht="15.75">
      <c r="A357" s="8" t="s">
        <v>127</v>
      </c>
      <c r="B357" s="9" t="s">
        <v>441</v>
      </c>
      <c r="C357" s="9" t="s">
        <v>189</v>
      </c>
      <c r="D357" s="10" t="s">
        <v>126</v>
      </c>
      <c r="E357" s="10" t="s">
        <v>64</v>
      </c>
      <c r="F357" s="11">
        <f>SUM(F358+F360+F362)</f>
        <v>5140</v>
      </c>
    </row>
    <row r="358" spans="1:6" s="78" customFormat="1" ht="31.5">
      <c r="A358" s="8" t="s">
        <v>192</v>
      </c>
      <c r="B358" s="9" t="s">
        <v>441</v>
      </c>
      <c r="C358" s="9" t="s">
        <v>189</v>
      </c>
      <c r="D358" s="10" t="s">
        <v>191</v>
      </c>
      <c r="E358" s="10" t="s">
        <v>64</v>
      </c>
      <c r="F358" s="11">
        <f>SUM(F359:F359)</f>
        <v>540</v>
      </c>
    </row>
    <row r="359" spans="1:6" s="78" customFormat="1" ht="15.75">
      <c r="A359" s="32" t="s">
        <v>78</v>
      </c>
      <c r="B359" s="13" t="s">
        <v>441</v>
      </c>
      <c r="C359" s="33" t="s">
        <v>189</v>
      </c>
      <c r="D359" s="33" t="s">
        <v>191</v>
      </c>
      <c r="E359" s="109" t="s">
        <v>77</v>
      </c>
      <c r="F359" s="34">
        <f>SUM(Функциональная!E143)</f>
        <v>540</v>
      </c>
    </row>
    <row r="360" spans="1:6" s="78" customFormat="1" ht="47.25">
      <c r="A360" s="148" t="s">
        <v>0</v>
      </c>
      <c r="B360" s="87" t="s">
        <v>441</v>
      </c>
      <c r="C360" s="87" t="s">
        <v>189</v>
      </c>
      <c r="D360" s="87" t="s">
        <v>46</v>
      </c>
      <c r="E360" s="87"/>
      <c r="F360" s="104">
        <f>SUM(F361)</f>
        <v>400</v>
      </c>
    </row>
    <row r="361" spans="1:6" s="78" customFormat="1" ht="15.75">
      <c r="A361" s="106" t="s">
        <v>78</v>
      </c>
      <c r="B361" s="84" t="s">
        <v>441</v>
      </c>
      <c r="C361" s="84" t="s">
        <v>189</v>
      </c>
      <c r="D361" s="84" t="s">
        <v>46</v>
      </c>
      <c r="E361" s="84" t="s">
        <v>77</v>
      </c>
      <c r="F361" s="105">
        <v>400</v>
      </c>
    </row>
    <row r="362" spans="1:6" s="78" customFormat="1" ht="47.25" customHeight="1">
      <c r="A362" s="89" t="s">
        <v>41</v>
      </c>
      <c r="B362" s="87" t="s">
        <v>441</v>
      </c>
      <c r="C362" s="87" t="s">
        <v>189</v>
      </c>
      <c r="D362" s="91" t="s">
        <v>40</v>
      </c>
      <c r="E362" s="91" t="s">
        <v>64</v>
      </c>
      <c r="F362" s="92">
        <f>SUM(F364+F365)</f>
        <v>4200</v>
      </c>
    </row>
    <row r="363" spans="1:6" s="78" customFormat="1" ht="31.5">
      <c r="A363" s="89" t="s">
        <v>8</v>
      </c>
      <c r="B363" s="87" t="s">
        <v>441</v>
      </c>
      <c r="C363" s="87" t="s">
        <v>189</v>
      </c>
      <c r="D363" s="91" t="s">
        <v>55</v>
      </c>
      <c r="E363" s="91" t="s">
        <v>64</v>
      </c>
      <c r="F363" s="92">
        <f>SUM(F364)</f>
        <v>500</v>
      </c>
    </row>
    <row r="364" spans="1:6" s="78" customFormat="1" ht="15.75">
      <c r="A364" s="85" t="s">
        <v>78</v>
      </c>
      <c r="B364" s="84" t="s">
        <v>441</v>
      </c>
      <c r="C364" s="84" t="s">
        <v>189</v>
      </c>
      <c r="D364" s="93" t="s">
        <v>55</v>
      </c>
      <c r="E364" s="93" t="s">
        <v>77</v>
      </c>
      <c r="F364" s="94">
        <v>500</v>
      </c>
    </row>
    <row r="365" spans="1:6" s="78" customFormat="1" ht="47.25">
      <c r="A365" s="89" t="s">
        <v>56</v>
      </c>
      <c r="B365" s="87" t="s">
        <v>441</v>
      </c>
      <c r="C365" s="87" t="s">
        <v>189</v>
      </c>
      <c r="D365" s="91" t="s">
        <v>57</v>
      </c>
      <c r="E365" s="91" t="s">
        <v>64</v>
      </c>
      <c r="F365" s="92">
        <f>SUM(F366:F367)</f>
        <v>3700</v>
      </c>
    </row>
    <row r="366" spans="1:6" s="78" customFormat="1" ht="15.75">
      <c r="A366" s="106" t="s">
        <v>186</v>
      </c>
      <c r="B366" s="84" t="s">
        <v>441</v>
      </c>
      <c r="C366" s="84" t="s">
        <v>189</v>
      </c>
      <c r="D366" s="93" t="s">
        <v>57</v>
      </c>
      <c r="E366" s="93" t="s">
        <v>185</v>
      </c>
      <c r="F366" s="152">
        <v>1500</v>
      </c>
    </row>
    <row r="367" spans="1:6" s="78" customFormat="1" ht="15.75">
      <c r="A367" s="85" t="s">
        <v>78</v>
      </c>
      <c r="B367" s="84" t="s">
        <v>441</v>
      </c>
      <c r="C367" s="84" t="s">
        <v>189</v>
      </c>
      <c r="D367" s="93" t="s">
        <v>57</v>
      </c>
      <c r="E367" s="93" t="s">
        <v>77</v>
      </c>
      <c r="F367" s="94">
        <v>2200</v>
      </c>
    </row>
    <row r="368" spans="1:6" s="78" customFormat="1" ht="15.75">
      <c r="A368" s="89" t="s">
        <v>194</v>
      </c>
      <c r="B368" s="9" t="s">
        <v>441</v>
      </c>
      <c r="C368" s="90" t="s">
        <v>193</v>
      </c>
      <c r="D368" s="91" t="s">
        <v>64</v>
      </c>
      <c r="E368" s="91" t="s">
        <v>64</v>
      </c>
      <c r="F368" s="92">
        <f>SUM(F369+F383)</f>
        <v>33023.899999999994</v>
      </c>
    </row>
    <row r="369" spans="1:6" s="78" customFormat="1" ht="15.75">
      <c r="A369" s="89" t="s">
        <v>194</v>
      </c>
      <c r="B369" s="9" t="s">
        <v>441</v>
      </c>
      <c r="C369" s="90" t="s">
        <v>193</v>
      </c>
      <c r="D369" s="91" t="s">
        <v>195</v>
      </c>
      <c r="E369" s="91" t="s">
        <v>64</v>
      </c>
      <c r="F369" s="92">
        <f>SUM(F370+F372+F377+F379+F381)</f>
        <v>12152.3</v>
      </c>
    </row>
    <row r="370" spans="1:6" s="78" customFormat="1" ht="15.75">
      <c r="A370" s="89" t="s">
        <v>197</v>
      </c>
      <c r="B370" s="9" t="s">
        <v>441</v>
      </c>
      <c r="C370" s="90" t="s">
        <v>193</v>
      </c>
      <c r="D370" s="91" t="s">
        <v>196</v>
      </c>
      <c r="E370" s="91" t="s">
        <v>64</v>
      </c>
      <c r="F370" s="92">
        <f>SUM(F371)</f>
        <v>4426.8</v>
      </c>
    </row>
    <row r="371" spans="1:6" s="78" customFormat="1" ht="15.75">
      <c r="A371" s="85" t="s">
        <v>78</v>
      </c>
      <c r="B371" s="13" t="s">
        <v>441</v>
      </c>
      <c r="C371" s="93" t="s">
        <v>193</v>
      </c>
      <c r="D371" s="93" t="s">
        <v>196</v>
      </c>
      <c r="E371" s="93" t="s">
        <v>77</v>
      </c>
      <c r="F371" s="94">
        <f>SUM(Функциональная!E155)</f>
        <v>4426.8</v>
      </c>
    </row>
    <row r="372" spans="1:6" s="78" customFormat="1" ht="47.25">
      <c r="A372" s="89" t="s">
        <v>199</v>
      </c>
      <c r="B372" s="9" t="s">
        <v>441</v>
      </c>
      <c r="C372" s="90" t="s">
        <v>193</v>
      </c>
      <c r="D372" s="91" t="s">
        <v>198</v>
      </c>
      <c r="E372" s="91" t="s">
        <v>64</v>
      </c>
      <c r="F372" s="92">
        <f>SUM(F373+F375)</f>
        <v>6745.5</v>
      </c>
    </row>
    <row r="373" spans="1:6" s="78" customFormat="1" ht="47.25">
      <c r="A373" s="89" t="s">
        <v>199</v>
      </c>
      <c r="B373" s="9" t="s">
        <v>441</v>
      </c>
      <c r="C373" s="90" t="s">
        <v>193</v>
      </c>
      <c r="D373" s="91" t="s">
        <v>198</v>
      </c>
      <c r="E373" s="91" t="s">
        <v>64</v>
      </c>
      <c r="F373" s="92">
        <f>SUM(F374)</f>
        <v>6029.5</v>
      </c>
    </row>
    <row r="374" spans="1:6" s="78" customFormat="1" ht="15.75">
      <c r="A374" s="85" t="s">
        <v>78</v>
      </c>
      <c r="B374" s="13" t="s">
        <v>441</v>
      </c>
      <c r="C374" s="93" t="s">
        <v>193</v>
      </c>
      <c r="D374" s="93" t="s">
        <v>198</v>
      </c>
      <c r="E374" s="93" t="s">
        <v>77</v>
      </c>
      <c r="F374" s="94">
        <f>SUM(Функциональная!E158)</f>
        <v>6029.5</v>
      </c>
    </row>
    <row r="375" spans="1:6" s="78" customFormat="1" ht="47.25">
      <c r="A375" s="89" t="s">
        <v>201</v>
      </c>
      <c r="B375" s="13" t="s">
        <v>441</v>
      </c>
      <c r="C375" s="90" t="s">
        <v>193</v>
      </c>
      <c r="D375" s="91" t="s">
        <v>200</v>
      </c>
      <c r="E375" s="91" t="s">
        <v>64</v>
      </c>
      <c r="F375" s="92">
        <f>SUM(F376)</f>
        <v>716</v>
      </c>
    </row>
    <row r="376" spans="1:6" s="78" customFormat="1" ht="17.25" customHeight="1">
      <c r="A376" s="85" t="s">
        <v>78</v>
      </c>
      <c r="B376" s="9" t="s">
        <v>441</v>
      </c>
      <c r="C376" s="93" t="s">
        <v>193</v>
      </c>
      <c r="D376" s="93" t="s">
        <v>200</v>
      </c>
      <c r="E376" s="93" t="s">
        <v>77</v>
      </c>
      <c r="F376" s="94">
        <f>SUM(Функциональная!E160)</f>
        <v>716</v>
      </c>
    </row>
    <row r="377" spans="1:6" s="78" customFormat="1" ht="15.75">
      <c r="A377" s="89" t="s">
        <v>203</v>
      </c>
      <c r="B377" s="13" t="s">
        <v>441</v>
      </c>
      <c r="C377" s="90" t="s">
        <v>193</v>
      </c>
      <c r="D377" s="91" t="s">
        <v>202</v>
      </c>
      <c r="E377" s="91" t="s">
        <v>64</v>
      </c>
      <c r="F377" s="92">
        <f>SUM(F378)</f>
        <v>115</v>
      </c>
    </row>
    <row r="378" spans="1:6" s="78" customFormat="1" ht="15.75">
      <c r="A378" s="85" t="s">
        <v>78</v>
      </c>
      <c r="B378" s="9" t="s">
        <v>441</v>
      </c>
      <c r="C378" s="93" t="s">
        <v>193</v>
      </c>
      <c r="D378" s="93" t="s">
        <v>202</v>
      </c>
      <c r="E378" s="93" t="s">
        <v>77</v>
      </c>
      <c r="F378" s="94">
        <f>SUM(Функциональная!E162)</f>
        <v>115</v>
      </c>
    </row>
    <row r="379" spans="1:6" s="78" customFormat="1" ht="15.75">
      <c r="A379" s="89" t="s">
        <v>205</v>
      </c>
      <c r="B379" s="13" t="s">
        <v>441</v>
      </c>
      <c r="C379" s="90" t="s">
        <v>193</v>
      </c>
      <c r="D379" s="91" t="s">
        <v>204</v>
      </c>
      <c r="E379" s="91" t="s">
        <v>64</v>
      </c>
      <c r="F379" s="92">
        <f>SUM(F380)</f>
        <v>145</v>
      </c>
    </row>
    <row r="380" spans="1:6" s="78" customFormat="1" ht="15.75">
      <c r="A380" s="85" t="s">
        <v>78</v>
      </c>
      <c r="B380" s="9" t="s">
        <v>441</v>
      </c>
      <c r="C380" s="93" t="s">
        <v>193</v>
      </c>
      <c r="D380" s="93" t="s">
        <v>204</v>
      </c>
      <c r="E380" s="93" t="s">
        <v>77</v>
      </c>
      <c r="F380" s="94">
        <f>SUM(Функциональная!E164)</f>
        <v>145</v>
      </c>
    </row>
    <row r="381" spans="1:6" s="78" customFormat="1" ht="15.75">
      <c r="A381" s="89" t="s">
        <v>207</v>
      </c>
      <c r="B381" s="13" t="s">
        <v>441</v>
      </c>
      <c r="C381" s="90" t="s">
        <v>193</v>
      </c>
      <c r="D381" s="91" t="s">
        <v>206</v>
      </c>
      <c r="E381" s="91" t="s">
        <v>64</v>
      </c>
      <c r="F381" s="92">
        <f>SUM(F382)</f>
        <v>720</v>
      </c>
    </row>
    <row r="382" spans="1:6" s="78" customFormat="1" ht="15.75">
      <c r="A382" s="85" t="s">
        <v>78</v>
      </c>
      <c r="B382" s="9" t="s">
        <v>441</v>
      </c>
      <c r="C382" s="93" t="s">
        <v>193</v>
      </c>
      <c r="D382" s="93" t="s">
        <v>206</v>
      </c>
      <c r="E382" s="93" t="s">
        <v>77</v>
      </c>
      <c r="F382" s="94">
        <f>SUM(Функциональная!E166)</f>
        <v>720</v>
      </c>
    </row>
    <row r="383" spans="1:6" s="78" customFormat="1" ht="15.75">
      <c r="A383" s="89" t="s">
        <v>127</v>
      </c>
      <c r="B383" s="13" t="s">
        <v>441</v>
      </c>
      <c r="C383" s="90" t="s">
        <v>193</v>
      </c>
      <c r="D383" s="91" t="s">
        <v>126</v>
      </c>
      <c r="E383" s="91" t="s">
        <v>64</v>
      </c>
      <c r="F383" s="92">
        <f>SUM(F386+F384)</f>
        <v>20871.6</v>
      </c>
    </row>
    <row r="384" spans="1:6" s="78" customFormat="1" ht="31.5">
      <c r="A384" s="148" t="s">
        <v>35</v>
      </c>
      <c r="B384" s="90" t="s">
        <v>441</v>
      </c>
      <c r="C384" s="87" t="s">
        <v>193</v>
      </c>
      <c r="D384" s="87" t="s">
        <v>158</v>
      </c>
      <c r="E384" s="87" t="s">
        <v>64</v>
      </c>
      <c r="F384" s="104">
        <f>SUM(F385)</f>
        <v>18871.6</v>
      </c>
    </row>
    <row r="385" spans="1:6" s="78" customFormat="1" ht="31.5">
      <c r="A385" s="106" t="s">
        <v>145</v>
      </c>
      <c r="B385" s="93" t="s">
        <v>441</v>
      </c>
      <c r="C385" s="84" t="s">
        <v>193</v>
      </c>
      <c r="D385" s="84" t="s">
        <v>158</v>
      </c>
      <c r="E385" s="84" t="s">
        <v>144</v>
      </c>
      <c r="F385" s="105">
        <f>SUM(300+18500+71.6)</f>
        <v>18871.6</v>
      </c>
    </row>
    <row r="386" spans="1:6" s="78" customFormat="1" ht="63">
      <c r="A386" s="106" t="s">
        <v>21</v>
      </c>
      <c r="B386" s="9" t="s">
        <v>441</v>
      </c>
      <c r="C386" s="87" t="s">
        <v>193</v>
      </c>
      <c r="D386" s="87" t="s">
        <v>1</v>
      </c>
      <c r="E386" s="87" t="s">
        <v>64</v>
      </c>
      <c r="F386" s="104">
        <f>SUM(F387)</f>
        <v>2000</v>
      </c>
    </row>
    <row r="387" spans="1:6" s="78" customFormat="1" ht="15.75">
      <c r="A387" s="106" t="s">
        <v>78</v>
      </c>
      <c r="B387" s="9" t="s">
        <v>441</v>
      </c>
      <c r="C387" s="84" t="s">
        <v>193</v>
      </c>
      <c r="D387" s="84" t="s">
        <v>1</v>
      </c>
      <c r="E387" s="84" t="s">
        <v>77</v>
      </c>
      <c r="F387" s="105">
        <f>SUM(Функциональная!E171)</f>
        <v>2000</v>
      </c>
    </row>
    <row r="388" spans="1:6" s="78" customFormat="1" ht="15.75">
      <c r="A388" s="82" t="s">
        <v>209</v>
      </c>
      <c r="B388" s="9" t="s">
        <v>441</v>
      </c>
      <c r="C388" s="62" t="s">
        <v>208</v>
      </c>
      <c r="D388" s="62" t="s">
        <v>64</v>
      </c>
      <c r="E388" s="62" t="s">
        <v>64</v>
      </c>
      <c r="F388" s="54">
        <f>SUM(F389+F395)</f>
        <v>3226.9</v>
      </c>
    </row>
    <row r="389" spans="1:6" s="78" customFormat="1" ht="47.25">
      <c r="A389" s="8" t="s">
        <v>74</v>
      </c>
      <c r="B389" s="9" t="s">
        <v>441</v>
      </c>
      <c r="C389" s="9" t="s">
        <v>208</v>
      </c>
      <c r="D389" s="10" t="s">
        <v>73</v>
      </c>
      <c r="E389" s="10" t="s">
        <v>64</v>
      </c>
      <c r="F389" s="11">
        <f>SUM(F393+F390)</f>
        <v>3205.4</v>
      </c>
    </row>
    <row r="390" spans="1:6" s="78" customFormat="1" ht="15.75">
      <c r="A390" s="8" t="s">
        <v>82</v>
      </c>
      <c r="B390" s="13" t="s">
        <v>441</v>
      </c>
      <c r="C390" s="9" t="s">
        <v>208</v>
      </c>
      <c r="D390" s="10" t="s">
        <v>81</v>
      </c>
      <c r="E390" s="10" t="s">
        <v>64</v>
      </c>
      <c r="F390" s="11">
        <f>SUM(F392)</f>
        <v>3203.6</v>
      </c>
    </row>
    <row r="391" spans="1:8" s="78" customFormat="1" ht="31.5">
      <c r="A391" s="82" t="s">
        <v>84</v>
      </c>
      <c r="B391" s="62" t="s">
        <v>441</v>
      </c>
      <c r="C391" s="62" t="s">
        <v>208</v>
      </c>
      <c r="D391" s="62" t="s">
        <v>83</v>
      </c>
      <c r="E391" s="62" t="s">
        <v>64</v>
      </c>
      <c r="F391" s="54">
        <f>SUM(F392)</f>
        <v>3203.6</v>
      </c>
      <c r="G391" s="110"/>
      <c r="H391" s="110"/>
    </row>
    <row r="392" spans="1:8" s="78" customFormat="1" ht="15.75">
      <c r="A392" s="81" t="s">
        <v>78</v>
      </c>
      <c r="B392" s="63" t="s">
        <v>441</v>
      </c>
      <c r="C392" s="63" t="s">
        <v>208</v>
      </c>
      <c r="D392" s="63" t="s">
        <v>83</v>
      </c>
      <c r="E392" s="63" t="s">
        <v>77</v>
      </c>
      <c r="F392" s="53">
        <f>SUM(Функциональная!E176)</f>
        <v>3203.6</v>
      </c>
      <c r="G392" s="110"/>
      <c r="H392" s="110"/>
    </row>
    <row r="393" spans="1:6" s="78" customFormat="1" ht="15.75">
      <c r="A393" s="136" t="s">
        <v>495</v>
      </c>
      <c r="B393" s="127" t="s">
        <v>441</v>
      </c>
      <c r="C393" s="127" t="s">
        <v>208</v>
      </c>
      <c r="D393" s="127" t="s">
        <v>511</v>
      </c>
      <c r="E393" s="127" t="s">
        <v>64</v>
      </c>
      <c r="F393" s="128">
        <f>SUM(F394)</f>
        <v>1.8</v>
      </c>
    </row>
    <row r="394" spans="1:6" s="78" customFormat="1" ht="15.75">
      <c r="A394" s="137" t="s">
        <v>229</v>
      </c>
      <c r="B394" s="127" t="s">
        <v>441</v>
      </c>
      <c r="C394" s="129" t="s">
        <v>208</v>
      </c>
      <c r="D394" s="129" t="s">
        <v>511</v>
      </c>
      <c r="E394" s="129" t="s">
        <v>228</v>
      </c>
      <c r="F394" s="138">
        <f>SUM(Функциональная!E177)</f>
        <v>1.8</v>
      </c>
    </row>
    <row r="395" spans="1:6" s="78" customFormat="1" ht="15.75">
      <c r="A395" s="148" t="s">
        <v>127</v>
      </c>
      <c r="B395" s="87" t="s">
        <v>441</v>
      </c>
      <c r="C395" s="87" t="s">
        <v>208</v>
      </c>
      <c r="D395" s="87" t="s">
        <v>126</v>
      </c>
      <c r="E395" s="87" t="s">
        <v>64</v>
      </c>
      <c r="F395" s="104">
        <f>SUM(F396)</f>
        <v>21.5</v>
      </c>
    </row>
    <row r="396" spans="1:6" s="78" customFormat="1" ht="31.5">
      <c r="A396" s="148" t="s">
        <v>44</v>
      </c>
      <c r="B396" s="87" t="s">
        <v>441</v>
      </c>
      <c r="C396" s="87" t="s">
        <v>208</v>
      </c>
      <c r="D396" s="87" t="s">
        <v>45</v>
      </c>
      <c r="E396" s="87"/>
      <c r="F396" s="104">
        <f>SUM(F397)</f>
        <v>21.5</v>
      </c>
    </row>
    <row r="397" spans="1:6" s="78" customFormat="1" ht="15.75">
      <c r="A397" s="106" t="s">
        <v>78</v>
      </c>
      <c r="B397" s="84" t="s">
        <v>441</v>
      </c>
      <c r="C397" s="84" t="s">
        <v>208</v>
      </c>
      <c r="D397" s="84" t="s">
        <v>45</v>
      </c>
      <c r="E397" s="84" t="s">
        <v>77</v>
      </c>
      <c r="F397" s="105">
        <v>21.5</v>
      </c>
    </row>
    <row r="398" spans="1:6" ht="15.75">
      <c r="A398" s="8" t="s">
        <v>211</v>
      </c>
      <c r="B398" s="9" t="s">
        <v>441</v>
      </c>
      <c r="C398" s="10" t="s">
        <v>210</v>
      </c>
      <c r="D398" s="10" t="s">
        <v>64</v>
      </c>
      <c r="E398" s="10" t="s">
        <v>64</v>
      </c>
      <c r="F398" s="11">
        <f>SUM(F399)</f>
        <v>362</v>
      </c>
    </row>
    <row r="399" spans="1:6" s="78" customFormat="1" ht="15.75">
      <c r="A399" s="8" t="s">
        <v>213</v>
      </c>
      <c r="B399" s="9" t="s">
        <v>441</v>
      </c>
      <c r="C399" s="9" t="s">
        <v>212</v>
      </c>
      <c r="D399" s="10"/>
      <c r="E399" s="10" t="s">
        <v>64</v>
      </c>
      <c r="F399" s="11">
        <f>SUM(F400)</f>
        <v>362</v>
      </c>
    </row>
    <row r="400" spans="1:9" s="78" customFormat="1" ht="15.75">
      <c r="A400" s="8" t="s">
        <v>127</v>
      </c>
      <c r="B400" s="9" t="s">
        <v>441</v>
      </c>
      <c r="C400" s="9" t="s">
        <v>212</v>
      </c>
      <c r="D400" s="10" t="s">
        <v>126</v>
      </c>
      <c r="E400" s="10" t="s">
        <v>64</v>
      </c>
      <c r="F400" s="11">
        <f>SUM(F402)</f>
        <v>362</v>
      </c>
      <c r="I400" s="78">
        <f>SUM(G400-H400)</f>
        <v>0</v>
      </c>
    </row>
    <row r="401" spans="1:6" s="78" customFormat="1" ht="31.5">
      <c r="A401" s="8" t="s">
        <v>22</v>
      </c>
      <c r="B401" s="9" t="s">
        <v>441</v>
      </c>
      <c r="C401" s="9" t="s">
        <v>212</v>
      </c>
      <c r="D401" s="10" t="s">
        <v>216</v>
      </c>
      <c r="E401" s="10" t="s">
        <v>64</v>
      </c>
      <c r="F401" s="11">
        <f>SUM(F402)</f>
        <v>362</v>
      </c>
    </row>
    <row r="402" spans="1:6" s="78" customFormat="1" ht="15.75">
      <c r="A402" s="12" t="s">
        <v>78</v>
      </c>
      <c r="B402" s="13" t="s">
        <v>441</v>
      </c>
      <c r="C402" s="13" t="s">
        <v>212</v>
      </c>
      <c r="D402" s="13" t="s">
        <v>216</v>
      </c>
      <c r="E402" s="13" t="s">
        <v>77</v>
      </c>
      <c r="F402" s="14">
        <f>SUM(377-15)</f>
        <v>362</v>
      </c>
    </row>
    <row r="403" spans="1:6" s="78" customFormat="1" ht="15.75">
      <c r="A403" s="8" t="s">
        <v>342</v>
      </c>
      <c r="B403" s="9" t="s">
        <v>441</v>
      </c>
      <c r="C403" s="10" t="s">
        <v>341</v>
      </c>
      <c r="D403" s="10" t="s">
        <v>64</v>
      </c>
      <c r="E403" s="10" t="s">
        <v>64</v>
      </c>
      <c r="F403" s="11">
        <f>SUM(F404)</f>
        <v>1254</v>
      </c>
    </row>
    <row r="404" spans="1:6" s="78" customFormat="1" ht="15.75">
      <c r="A404" s="8" t="s">
        <v>350</v>
      </c>
      <c r="B404" s="9" t="s">
        <v>441</v>
      </c>
      <c r="C404" s="10" t="s">
        <v>349</v>
      </c>
      <c r="D404" s="10" t="s">
        <v>64</v>
      </c>
      <c r="E404" s="10" t="s">
        <v>64</v>
      </c>
      <c r="F404" s="11">
        <f>SUM(F405)</f>
        <v>1254</v>
      </c>
    </row>
    <row r="405" spans="1:6" s="78" customFormat="1" ht="15.75">
      <c r="A405" s="8" t="s">
        <v>127</v>
      </c>
      <c r="B405" s="9" t="s">
        <v>441</v>
      </c>
      <c r="C405" s="10" t="s">
        <v>349</v>
      </c>
      <c r="D405" s="10" t="s">
        <v>126</v>
      </c>
      <c r="E405" s="10" t="s">
        <v>64</v>
      </c>
      <c r="F405" s="11">
        <f>SUM(F406)</f>
        <v>1254</v>
      </c>
    </row>
    <row r="406" spans="1:6" s="78" customFormat="1" ht="49.5">
      <c r="A406" s="135" t="s">
        <v>39</v>
      </c>
      <c r="B406" s="9" t="s">
        <v>441</v>
      </c>
      <c r="C406" s="62" t="s">
        <v>349</v>
      </c>
      <c r="D406" s="62" t="s">
        <v>40</v>
      </c>
      <c r="E406" s="62"/>
      <c r="F406" s="54">
        <f>SUM(F409+F407)</f>
        <v>1254</v>
      </c>
    </row>
    <row r="407" spans="1:6" s="78" customFormat="1" ht="31.5">
      <c r="A407" s="8" t="s">
        <v>2</v>
      </c>
      <c r="B407" s="9" t="s">
        <v>441</v>
      </c>
      <c r="C407" s="62" t="s">
        <v>349</v>
      </c>
      <c r="D407" s="62" t="s">
        <v>393</v>
      </c>
      <c r="E407" s="62" t="s">
        <v>64</v>
      </c>
      <c r="F407" s="54">
        <f>SUM(F408)</f>
        <v>714</v>
      </c>
    </row>
    <row r="408" spans="1:6" s="78" customFormat="1" ht="15.75">
      <c r="A408" s="12" t="s">
        <v>361</v>
      </c>
      <c r="B408" s="13" t="s">
        <v>441</v>
      </c>
      <c r="C408" s="63" t="s">
        <v>349</v>
      </c>
      <c r="D408" s="62" t="s">
        <v>393</v>
      </c>
      <c r="E408" s="63" t="s">
        <v>394</v>
      </c>
      <c r="F408" s="53">
        <f>SUM(Функциональная!E387)</f>
        <v>714</v>
      </c>
    </row>
    <row r="409" spans="1:6" s="78" customFormat="1" ht="47.25">
      <c r="A409" s="8" t="s">
        <v>3</v>
      </c>
      <c r="B409" s="9" t="s">
        <v>441</v>
      </c>
      <c r="C409" s="62" t="s">
        <v>349</v>
      </c>
      <c r="D409" s="62" t="s">
        <v>395</v>
      </c>
      <c r="E409" s="62" t="s">
        <v>64</v>
      </c>
      <c r="F409" s="54">
        <f>SUM(F410)</f>
        <v>540</v>
      </c>
    </row>
    <row r="410" spans="1:6" s="78" customFormat="1" ht="16.5" thickBot="1">
      <c r="A410" s="12" t="s">
        <v>361</v>
      </c>
      <c r="B410" s="13" t="s">
        <v>441</v>
      </c>
      <c r="C410" s="63" t="s">
        <v>349</v>
      </c>
      <c r="D410" s="62" t="s">
        <v>395</v>
      </c>
      <c r="E410" s="63" t="s">
        <v>394</v>
      </c>
      <c r="F410" s="53">
        <f>SUM(Функциональная!E390)</f>
        <v>540</v>
      </c>
    </row>
    <row r="411" spans="1:6" ht="20.25" customHeight="1" thickBot="1">
      <c r="A411" s="39" t="s">
        <v>442</v>
      </c>
      <c r="B411" s="40" t="s">
        <v>443</v>
      </c>
      <c r="C411" s="41" t="s">
        <v>64</v>
      </c>
      <c r="D411" s="41" t="s">
        <v>64</v>
      </c>
      <c r="E411" s="41" t="s">
        <v>64</v>
      </c>
      <c r="F411" s="42">
        <f>SUM(F412)</f>
        <v>3314</v>
      </c>
    </row>
    <row r="412" spans="1:6" ht="21.75" customHeight="1">
      <c r="A412" s="35" t="s">
        <v>70</v>
      </c>
      <c r="B412" s="36" t="s">
        <v>443</v>
      </c>
      <c r="C412" s="37" t="s">
        <v>69</v>
      </c>
      <c r="D412" s="37" t="s">
        <v>64</v>
      </c>
      <c r="E412" s="37" t="s">
        <v>64</v>
      </c>
      <c r="F412" s="38">
        <f>SUM(F413+F422)</f>
        <v>3314</v>
      </c>
    </row>
    <row r="413" spans="1:6" ht="47.25">
      <c r="A413" s="8" t="s">
        <v>80</v>
      </c>
      <c r="B413" s="9" t="s">
        <v>443</v>
      </c>
      <c r="C413" s="10" t="s">
        <v>79</v>
      </c>
      <c r="D413" s="10" t="s">
        <v>64</v>
      </c>
      <c r="E413" s="10" t="s">
        <v>64</v>
      </c>
      <c r="F413" s="11">
        <f>SUM(F414)</f>
        <v>3185</v>
      </c>
    </row>
    <row r="414" spans="1:6" ht="47.25">
      <c r="A414" s="8" t="s">
        <v>74</v>
      </c>
      <c r="B414" s="9" t="s">
        <v>443</v>
      </c>
      <c r="C414" s="10" t="s">
        <v>79</v>
      </c>
      <c r="D414" s="10" t="s">
        <v>73</v>
      </c>
      <c r="E414" s="10" t="s">
        <v>64</v>
      </c>
      <c r="F414" s="11">
        <f>SUM(F415+F418+F420)</f>
        <v>3185</v>
      </c>
    </row>
    <row r="415" spans="1:6" ht="15.75">
      <c r="A415" s="8" t="s">
        <v>82</v>
      </c>
      <c r="B415" s="9" t="s">
        <v>443</v>
      </c>
      <c r="C415" s="10" t="s">
        <v>79</v>
      </c>
      <c r="D415" s="10" t="s">
        <v>81</v>
      </c>
      <c r="E415" s="10" t="s">
        <v>64</v>
      </c>
      <c r="F415" s="11">
        <f>SUM(F417)</f>
        <v>2459.6</v>
      </c>
    </row>
    <row r="416" spans="1:6" ht="31.5">
      <c r="A416" s="8" t="s">
        <v>84</v>
      </c>
      <c r="B416" s="9" t="s">
        <v>443</v>
      </c>
      <c r="C416" s="10" t="s">
        <v>79</v>
      </c>
      <c r="D416" s="10" t="s">
        <v>83</v>
      </c>
      <c r="E416" s="10" t="s">
        <v>64</v>
      </c>
      <c r="F416" s="11">
        <f>SUM(F417)</f>
        <v>2459.6</v>
      </c>
    </row>
    <row r="417" spans="1:6" ht="15.75">
      <c r="A417" s="12" t="s">
        <v>78</v>
      </c>
      <c r="B417" s="13" t="s">
        <v>443</v>
      </c>
      <c r="C417" s="13" t="s">
        <v>79</v>
      </c>
      <c r="D417" s="13" t="s">
        <v>83</v>
      </c>
      <c r="E417" s="13" t="s">
        <v>77</v>
      </c>
      <c r="F417" s="14">
        <f>SUM(Функциональная!E23)</f>
        <v>2459.6</v>
      </c>
    </row>
    <row r="418" spans="1:6" ht="15.75">
      <c r="A418" s="8" t="s">
        <v>86</v>
      </c>
      <c r="B418" s="9" t="s">
        <v>443</v>
      </c>
      <c r="C418" s="10" t="s">
        <v>79</v>
      </c>
      <c r="D418" s="10" t="s">
        <v>85</v>
      </c>
      <c r="E418" s="10" t="s">
        <v>64</v>
      </c>
      <c r="F418" s="11">
        <f>SUM(F419)</f>
        <v>724.1</v>
      </c>
    </row>
    <row r="419" spans="1:6" ht="15.75">
      <c r="A419" s="12" t="s">
        <v>78</v>
      </c>
      <c r="B419" s="13" t="s">
        <v>443</v>
      </c>
      <c r="C419" s="13" t="s">
        <v>79</v>
      </c>
      <c r="D419" s="13" t="s">
        <v>85</v>
      </c>
      <c r="E419" s="13" t="s">
        <v>77</v>
      </c>
      <c r="F419" s="14">
        <f>SUM(Функциональная!E25)</f>
        <v>724.1</v>
      </c>
    </row>
    <row r="420" spans="1:6" s="78" customFormat="1" ht="19.5" customHeight="1">
      <c r="A420" s="117" t="s">
        <v>495</v>
      </c>
      <c r="B420" s="118" t="s">
        <v>443</v>
      </c>
      <c r="C420" s="118" t="s">
        <v>79</v>
      </c>
      <c r="D420" s="119" t="s">
        <v>511</v>
      </c>
      <c r="E420" s="119" t="s">
        <v>64</v>
      </c>
      <c r="F420" s="120">
        <f>SUM(F421)</f>
        <v>1.3000000000000003</v>
      </c>
    </row>
    <row r="421" spans="1:6" s="78" customFormat="1" ht="19.5" customHeight="1">
      <c r="A421" s="121" t="s">
        <v>78</v>
      </c>
      <c r="B421" s="122" t="s">
        <v>443</v>
      </c>
      <c r="C421" s="122" t="s">
        <v>79</v>
      </c>
      <c r="D421" s="122" t="s">
        <v>511</v>
      </c>
      <c r="E421" s="122" t="s">
        <v>77</v>
      </c>
      <c r="F421" s="123">
        <f>SUM(Функциональная!E26)</f>
        <v>1.3000000000000003</v>
      </c>
    </row>
    <row r="422" spans="1:6" ht="15.75">
      <c r="A422" s="8" t="s">
        <v>109</v>
      </c>
      <c r="B422" s="9" t="s">
        <v>443</v>
      </c>
      <c r="C422" s="10" t="s">
        <v>488</v>
      </c>
      <c r="D422" s="10" t="s">
        <v>64</v>
      </c>
      <c r="E422" s="10" t="s">
        <v>64</v>
      </c>
      <c r="F422" s="11">
        <f>SUM(F423)</f>
        <v>129</v>
      </c>
    </row>
    <row r="423" spans="1:6" ht="31.5">
      <c r="A423" s="8" t="s">
        <v>115</v>
      </c>
      <c r="B423" s="9" t="s">
        <v>443</v>
      </c>
      <c r="C423" s="10" t="s">
        <v>488</v>
      </c>
      <c r="D423" s="10" t="s">
        <v>114</v>
      </c>
      <c r="E423" s="10" t="s">
        <v>64</v>
      </c>
      <c r="F423" s="11">
        <f>SUM(F424)</f>
        <v>129</v>
      </c>
    </row>
    <row r="424" spans="1:6" ht="15.75">
      <c r="A424" s="8" t="s">
        <v>117</v>
      </c>
      <c r="B424" s="9" t="s">
        <v>443</v>
      </c>
      <c r="C424" s="10" t="s">
        <v>488</v>
      </c>
      <c r="D424" s="10" t="s">
        <v>116</v>
      </c>
      <c r="E424" s="10" t="s">
        <v>64</v>
      </c>
      <c r="F424" s="11">
        <f>SUM(F425+F427+F429)</f>
        <v>129</v>
      </c>
    </row>
    <row r="425" spans="1:6" ht="18" customHeight="1">
      <c r="A425" s="8" t="s">
        <v>119</v>
      </c>
      <c r="B425" s="9" t="s">
        <v>443</v>
      </c>
      <c r="C425" s="10" t="s">
        <v>488</v>
      </c>
      <c r="D425" s="10" t="s">
        <v>118</v>
      </c>
      <c r="E425" s="10" t="s">
        <v>64</v>
      </c>
      <c r="F425" s="11">
        <f>SUM(F426)</f>
        <v>18</v>
      </c>
    </row>
    <row r="426" spans="1:6" ht="15.75">
      <c r="A426" s="12" t="s">
        <v>78</v>
      </c>
      <c r="B426" s="13" t="s">
        <v>443</v>
      </c>
      <c r="C426" s="13" t="s">
        <v>488</v>
      </c>
      <c r="D426" s="13" t="s">
        <v>118</v>
      </c>
      <c r="E426" s="13" t="s">
        <v>77</v>
      </c>
      <c r="F426" s="14">
        <v>18</v>
      </c>
    </row>
    <row r="427" spans="1:6" ht="31.5">
      <c r="A427" s="8" t="s">
        <v>123</v>
      </c>
      <c r="B427" s="9" t="s">
        <v>443</v>
      </c>
      <c r="C427" s="10" t="s">
        <v>488</v>
      </c>
      <c r="D427" s="10" t="s">
        <v>122</v>
      </c>
      <c r="E427" s="10" t="s">
        <v>64</v>
      </c>
      <c r="F427" s="11">
        <f>SUM(F428)</f>
        <v>100</v>
      </c>
    </row>
    <row r="428" spans="1:6" ht="15.75">
      <c r="A428" s="12" t="s">
        <v>78</v>
      </c>
      <c r="B428" s="13" t="s">
        <v>443</v>
      </c>
      <c r="C428" s="13" t="s">
        <v>488</v>
      </c>
      <c r="D428" s="13" t="s">
        <v>122</v>
      </c>
      <c r="E428" s="13" t="s">
        <v>77</v>
      </c>
      <c r="F428" s="14">
        <f>SUM(Функциональная!E75)</f>
        <v>100</v>
      </c>
    </row>
    <row r="429" spans="1:6" ht="31.5">
      <c r="A429" s="8" t="s">
        <v>125</v>
      </c>
      <c r="B429" s="9" t="s">
        <v>443</v>
      </c>
      <c r="C429" s="10" t="s">
        <v>488</v>
      </c>
      <c r="D429" s="10" t="s">
        <v>124</v>
      </c>
      <c r="E429" s="10" t="s">
        <v>64</v>
      </c>
      <c r="F429" s="11">
        <f>SUM(F430)</f>
        <v>11</v>
      </c>
    </row>
    <row r="430" spans="1:6" ht="16.5" thickBot="1">
      <c r="A430" s="12" t="s">
        <v>78</v>
      </c>
      <c r="B430" s="13" t="s">
        <v>443</v>
      </c>
      <c r="C430" s="13" t="s">
        <v>488</v>
      </c>
      <c r="D430" s="13" t="s">
        <v>124</v>
      </c>
      <c r="E430" s="13" t="s">
        <v>77</v>
      </c>
      <c r="F430" s="14">
        <f>SUM(Функциональная!E77)</f>
        <v>11</v>
      </c>
    </row>
    <row r="431" spans="1:6" ht="21.75" customHeight="1" thickBot="1">
      <c r="A431" s="39" t="s">
        <v>444</v>
      </c>
      <c r="B431" s="40" t="s">
        <v>445</v>
      </c>
      <c r="C431" s="41" t="s">
        <v>64</v>
      </c>
      <c r="D431" s="41" t="s">
        <v>64</v>
      </c>
      <c r="E431" s="41" t="s">
        <v>64</v>
      </c>
      <c r="F431" s="42">
        <f>SUM(F432+F467+F472+F481)</f>
        <v>26624.8</v>
      </c>
    </row>
    <row r="432" spans="1:6" ht="16.5" customHeight="1">
      <c r="A432" s="35" t="s">
        <v>70</v>
      </c>
      <c r="B432" s="36" t="s">
        <v>445</v>
      </c>
      <c r="C432" s="37" t="s">
        <v>69</v>
      </c>
      <c r="D432" s="37" t="s">
        <v>64</v>
      </c>
      <c r="E432" s="37" t="s">
        <v>64</v>
      </c>
      <c r="F432" s="38">
        <f>SUM(F433+F437+F448)</f>
        <v>23048.4</v>
      </c>
    </row>
    <row r="433" spans="1:6" ht="31.5">
      <c r="A433" s="8" t="s">
        <v>72</v>
      </c>
      <c r="B433" s="9" t="s">
        <v>445</v>
      </c>
      <c r="C433" s="10" t="s">
        <v>71</v>
      </c>
      <c r="D433" s="10" t="s">
        <v>64</v>
      </c>
      <c r="E433" s="10" t="s">
        <v>64</v>
      </c>
      <c r="F433" s="11">
        <f>SUM(F436)</f>
        <v>944.4</v>
      </c>
    </row>
    <row r="434" spans="1:6" ht="47.25">
      <c r="A434" s="8" t="s">
        <v>74</v>
      </c>
      <c r="B434" s="9" t="s">
        <v>445</v>
      </c>
      <c r="C434" s="10" t="s">
        <v>71</v>
      </c>
      <c r="D434" s="10" t="s">
        <v>73</v>
      </c>
      <c r="E434" s="10" t="s">
        <v>64</v>
      </c>
      <c r="F434" s="11">
        <f>SUM(F436)</f>
        <v>944.4</v>
      </c>
    </row>
    <row r="435" spans="1:6" ht="20.25" customHeight="1">
      <c r="A435" s="8" t="s">
        <v>76</v>
      </c>
      <c r="B435" s="9" t="s">
        <v>445</v>
      </c>
      <c r="C435" s="10" t="s">
        <v>71</v>
      </c>
      <c r="D435" s="10" t="s">
        <v>75</v>
      </c>
      <c r="E435" s="10" t="s">
        <v>64</v>
      </c>
      <c r="F435" s="11">
        <f>SUM(F436)</f>
        <v>944.4</v>
      </c>
    </row>
    <row r="436" spans="1:6" ht="19.5" customHeight="1">
      <c r="A436" s="12" t="s">
        <v>78</v>
      </c>
      <c r="B436" s="13" t="s">
        <v>445</v>
      </c>
      <c r="C436" s="13" t="s">
        <v>71</v>
      </c>
      <c r="D436" s="13" t="s">
        <v>75</v>
      </c>
      <c r="E436" s="13" t="s">
        <v>77</v>
      </c>
      <c r="F436" s="14">
        <f>SUM(Функциональная!E18)</f>
        <v>944.4</v>
      </c>
    </row>
    <row r="437" spans="1:6" ht="47.25">
      <c r="A437" s="8" t="s">
        <v>88</v>
      </c>
      <c r="B437" s="9" t="s">
        <v>445</v>
      </c>
      <c r="C437" s="10" t="s">
        <v>87</v>
      </c>
      <c r="D437" s="10" t="s">
        <v>64</v>
      </c>
      <c r="E437" s="10" t="s">
        <v>64</v>
      </c>
      <c r="F437" s="11">
        <f>SUM(F438)</f>
        <v>21348</v>
      </c>
    </row>
    <row r="438" spans="1:6" ht="47.25">
      <c r="A438" s="8" t="s">
        <v>74</v>
      </c>
      <c r="B438" s="9" t="s">
        <v>445</v>
      </c>
      <c r="C438" s="10" t="s">
        <v>87</v>
      </c>
      <c r="D438" s="10" t="s">
        <v>73</v>
      </c>
      <c r="E438" s="10" t="s">
        <v>64</v>
      </c>
      <c r="F438" s="11">
        <f>SUM(F439+F446)</f>
        <v>21348</v>
      </c>
    </row>
    <row r="439" spans="1:6" ht="15.75">
      <c r="A439" s="8" t="s">
        <v>82</v>
      </c>
      <c r="B439" s="9" t="s">
        <v>445</v>
      </c>
      <c r="C439" s="10" t="s">
        <v>87</v>
      </c>
      <c r="D439" s="10" t="s">
        <v>81</v>
      </c>
      <c r="E439" s="10" t="s">
        <v>64</v>
      </c>
      <c r="F439" s="11">
        <f>SUM(F440+F442+F444)</f>
        <v>21162.9</v>
      </c>
    </row>
    <row r="440" spans="1:6" ht="31.5">
      <c r="A440" s="8" t="s">
        <v>84</v>
      </c>
      <c r="B440" s="9" t="s">
        <v>445</v>
      </c>
      <c r="C440" s="10" t="s">
        <v>87</v>
      </c>
      <c r="D440" s="10" t="s">
        <v>83</v>
      </c>
      <c r="E440" s="10" t="s">
        <v>64</v>
      </c>
      <c r="F440" s="11">
        <f>SUM(F441)</f>
        <v>20918</v>
      </c>
    </row>
    <row r="441" spans="1:6" ht="15.75">
      <c r="A441" s="12" t="s">
        <v>78</v>
      </c>
      <c r="B441" s="13" t="s">
        <v>445</v>
      </c>
      <c r="C441" s="13" t="s">
        <v>87</v>
      </c>
      <c r="D441" s="13" t="s">
        <v>83</v>
      </c>
      <c r="E441" s="13" t="s">
        <v>77</v>
      </c>
      <c r="F441" s="14">
        <f>SUM(Функциональная!E32)</f>
        <v>20918</v>
      </c>
    </row>
    <row r="442" spans="1:6" ht="31.5">
      <c r="A442" s="8" t="s">
        <v>90</v>
      </c>
      <c r="B442" s="9" t="s">
        <v>445</v>
      </c>
      <c r="C442" s="10" t="s">
        <v>87</v>
      </c>
      <c r="D442" s="10" t="s">
        <v>89</v>
      </c>
      <c r="E442" s="10" t="s">
        <v>64</v>
      </c>
      <c r="F442" s="11">
        <f>SUM(F443)</f>
        <v>234.7</v>
      </c>
    </row>
    <row r="443" spans="1:6" ht="15.75">
      <c r="A443" s="12" t="s">
        <v>78</v>
      </c>
      <c r="B443" s="13" t="s">
        <v>445</v>
      </c>
      <c r="C443" s="13" t="s">
        <v>87</v>
      </c>
      <c r="D443" s="13" t="s">
        <v>89</v>
      </c>
      <c r="E443" s="13" t="s">
        <v>77</v>
      </c>
      <c r="F443" s="14">
        <f>SUM(Функциональная!E34)</f>
        <v>234.7</v>
      </c>
    </row>
    <row r="444" spans="1:6" ht="47.25">
      <c r="A444" s="8" t="s">
        <v>92</v>
      </c>
      <c r="B444" s="9" t="s">
        <v>445</v>
      </c>
      <c r="C444" s="10" t="s">
        <v>87</v>
      </c>
      <c r="D444" s="10" t="s">
        <v>91</v>
      </c>
      <c r="E444" s="10" t="s">
        <v>64</v>
      </c>
      <c r="F444" s="11">
        <f>SUM(F445)</f>
        <v>10.2</v>
      </c>
    </row>
    <row r="445" spans="1:6" ht="15.75">
      <c r="A445" s="12" t="s">
        <v>78</v>
      </c>
      <c r="B445" s="13" t="s">
        <v>445</v>
      </c>
      <c r="C445" s="13" t="s">
        <v>87</v>
      </c>
      <c r="D445" s="13" t="s">
        <v>91</v>
      </c>
      <c r="E445" s="13" t="s">
        <v>77</v>
      </c>
      <c r="F445" s="14">
        <f>SUM(Функциональная!E36)</f>
        <v>10.2</v>
      </c>
    </row>
    <row r="446" spans="1:6" s="78" customFormat="1" ht="19.5" customHeight="1">
      <c r="A446" s="117" t="s">
        <v>495</v>
      </c>
      <c r="B446" s="118" t="s">
        <v>445</v>
      </c>
      <c r="C446" s="118" t="s">
        <v>87</v>
      </c>
      <c r="D446" s="119" t="s">
        <v>511</v>
      </c>
      <c r="E446" s="119" t="s">
        <v>64</v>
      </c>
      <c r="F446" s="120">
        <f>SUM(F447)</f>
        <v>185.10000000000002</v>
      </c>
    </row>
    <row r="447" spans="1:6" s="78" customFormat="1" ht="19.5" customHeight="1">
      <c r="A447" s="121" t="s">
        <v>78</v>
      </c>
      <c r="B447" s="122" t="s">
        <v>445</v>
      </c>
      <c r="C447" s="122" t="s">
        <v>87</v>
      </c>
      <c r="D447" s="122" t="s">
        <v>511</v>
      </c>
      <c r="E447" s="122" t="s">
        <v>77</v>
      </c>
      <c r="F447" s="123">
        <f>SUM(Функциональная!E37)</f>
        <v>185.10000000000002</v>
      </c>
    </row>
    <row r="448" spans="1:6" ht="15" customHeight="1">
      <c r="A448" s="8" t="s">
        <v>109</v>
      </c>
      <c r="B448" s="9" t="s">
        <v>445</v>
      </c>
      <c r="C448" s="10" t="s">
        <v>488</v>
      </c>
      <c r="D448" s="10" t="s">
        <v>64</v>
      </c>
      <c r="E448" s="10" t="s">
        <v>64</v>
      </c>
      <c r="F448" s="11">
        <f>SUM(F449+F456+F452+F462)</f>
        <v>756</v>
      </c>
    </row>
    <row r="449" spans="1:6" ht="15.75">
      <c r="A449" s="8" t="s">
        <v>111</v>
      </c>
      <c r="B449" s="9" t="s">
        <v>445</v>
      </c>
      <c r="C449" s="10" t="s">
        <v>488</v>
      </c>
      <c r="D449" s="10" t="s">
        <v>110</v>
      </c>
      <c r="E449" s="10" t="s">
        <v>64</v>
      </c>
      <c r="F449" s="11">
        <f>SUM(F450)</f>
        <v>270</v>
      </c>
    </row>
    <row r="450" spans="1:6" s="78" customFormat="1" ht="36.75" customHeight="1">
      <c r="A450" s="77" t="s">
        <v>471</v>
      </c>
      <c r="B450" s="9" t="s">
        <v>445</v>
      </c>
      <c r="C450" s="9" t="s">
        <v>488</v>
      </c>
      <c r="D450" s="10" t="s">
        <v>472</v>
      </c>
      <c r="E450" s="10" t="s">
        <v>64</v>
      </c>
      <c r="F450" s="11">
        <f>SUM(F451)</f>
        <v>270</v>
      </c>
    </row>
    <row r="451" spans="1:6" s="78" customFormat="1" ht="16.5" customHeight="1">
      <c r="A451" s="32" t="s">
        <v>78</v>
      </c>
      <c r="B451" s="33" t="s">
        <v>445</v>
      </c>
      <c r="C451" s="33" t="s">
        <v>488</v>
      </c>
      <c r="D451" s="33" t="s">
        <v>472</v>
      </c>
      <c r="E451" s="33" t="s">
        <v>77</v>
      </c>
      <c r="F451" s="34">
        <f>SUM(Функциональная!E59)</f>
        <v>270</v>
      </c>
    </row>
    <row r="452" spans="1:6" s="78" customFormat="1" ht="49.5" customHeight="1">
      <c r="A452" s="82" t="s">
        <v>74</v>
      </c>
      <c r="B452" s="62" t="s">
        <v>445</v>
      </c>
      <c r="C452" s="62" t="s">
        <v>488</v>
      </c>
      <c r="D452" s="62" t="s">
        <v>73</v>
      </c>
      <c r="E452" s="62"/>
      <c r="F452" s="54">
        <f>SUM(F455)</f>
        <v>86.1</v>
      </c>
    </row>
    <row r="453" spans="1:6" s="78" customFormat="1" ht="16.5" customHeight="1">
      <c r="A453" s="82" t="s">
        <v>82</v>
      </c>
      <c r="B453" s="62" t="s">
        <v>445</v>
      </c>
      <c r="C453" s="62" t="s">
        <v>488</v>
      </c>
      <c r="D453" s="62" t="s">
        <v>81</v>
      </c>
      <c r="E453" s="62"/>
      <c r="F453" s="54">
        <f>SUM(F455)</f>
        <v>86.1</v>
      </c>
    </row>
    <row r="454" spans="1:6" ht="47.25">
      <c r="A454" s="82" t="s">
        <v>94</v>
      </c>
      <c r="B454" s="62" t="s">
        <v>445</v>
      </c>
      <c r="C454" s="62" t="s">
        <v>488</v>
      </c>
      <c r="D454" s="62" t="s">
        <v>93</v>
      </c>
      <c r="E454" s="62" t="s">
        <v>64</v>
      </c>
      <c r="F454" s="54">
        <f>SUM(F455)</f>
        <v>86.1</v>
      </c>
    </row>
    <row r="455" spans="1:6" ht="15.75">
      <c r="A455" s="12" t="s">
        <v>78</v>
      </c>
      <c r="B455" s="13" t="s">
        <v>445</v>
      </c>
      <c r="C455" s="13" t="s">
        <v>488</v>
      </c>
      <c r="D455" s="13" t="s">
        <v>93</v>
      </c>
      <c r="E455" s="13" t="s">
        <v>77</v>
      </c>
      <c r="F455" s="14">
        <f>SUM(Функциональная!E65)</f>
        <v>86.1</v>
      </c>
    </row>
    <row r="456" spans="1:6" ht="31.5">
      <c r="A456" s="8" t="s">
        <v>115</v>
      </c>
      <c r="B456" s="9" t="s">
        <v>445</v>
      </c>
      <c r="C456" s="10" t="s">
        <v>488</v>
      </c>
      <c r="D456" s="10" t="s">
        <v>114</v>
      </c>
      <c r="E456" s="10" t="s">
        <v>64</v>
      </c>
      <c r="F456" s="11">
        <f>SUM(F457)</f>
        <v>222.4</v>
      </c>
    </row>
    <row r="457" spans="1:6" ht="15.75">
      <c r="A457" s="8" t="s">
        <v>117</v>
      </c>
      <c r="B457" s="9" t="s">
        <v>445</v>
      </c>
      <c r="C457" s="10" t="s">
        <v>488</v>
      </c>
      <c r="D457" s="10" t="s">
        <v>116</v>
      </c>
      <c r="E457" s="10" t="s">
        <v>64</v>
      </c>
      <c r="F457" s="11">
        <f>SUM(F458+F460)</f>
        <v>222.4</v>
      </c>
    </row>
    <row r="458" spans="1:6" ht="15.75">
      <c r="A458" s="8" t="s">
        <v>119</v>
      </c>
      <c r="B458" s="9" t="s">
        <v>445</v>
      </c>
      <c r="C458" s="10" t="s">
        <v>488</v>
      </c>
      <c r="D458" s="10" t="s">
        <v>118</v>
      </c>
      <c r="E458" s="10" t="s">
        <v>64</v>
      </c>
      <c r="F458" s="11">
        <f>SUM(F459)</f>
        <v>122.4</v>
      </c>
    </row>
    <row r="459" spans="1:6" ht="15.75">
      <c r="A459" s="12" t="s">
        <v>78</v>
      </c>
      <c r="B459" s="13" t="s">
        <v>445</v>
      </c>
      <c r="C459" s="13" t="s">
        <v>488</v>
      </c>
      <c r="D459" s="13" t="s">
        <v>118</v>
      </c>
      <c r="E459" s="13" t="s">
        <v>77</v>
      </c>
      <c r="F459" s="14">
        <f>SUM(Функциональная!E71-Ведомстенная!F426)</f>
        <v>122.4</v>
      </c>
    </row>
    <row r="460" spans="1:6" ht="31.5">
      <c r="A460" s="8" t="s">
        <v>121</v>
      </c>
      <c r="B460" s="9" t="s">
        <v>445</v>
      </c>
      <c r="C460" s="10" t="s">
        <v>488</v>
      </c>
      <c r="D460" s="10" t="s">
        <v>120</v>
      </c>
      <c r="E460" s="10" t="s">
        <v>64</v>
      </c>
      <c r="F460" s="11">
        <f>SUM(F461)</f>
        <v>100</v>
      </c>
    </row>
    <row r="461" spans="1:6" ht="15.75">
      <c r="A461" s="12" t="s">
        <v>78</v>
      </c>
      <c r="B461" s="13" t="s">
        <v>445</v>
      </c>
      <c r="C461" s="13" t="s">
        <v>488</v>
      </c>
      <c r="D461" s="13" t="s">
        <v>120</v>
      </c>
      <c r="E461" s="13" t="s">
        <v>77</v>
      </c>
      <c r="F461" s="14">
        <f>SUM(Функциональная!E73)</f>
        <v>100</v>
      </c>
    </row>
    <row r="462" spans="1:6" ht="15.75">
      <c r="A462" s="148" t="s">
        <v>127</v>
      </c>
      <c r="B462" s="87" t="s">
        <v>445</v>
      </c>
      <c r="C462" s="87" t="s">
        <v>488</v>
      </c>
      <c r="D462" s="87" t="s">
        <v>126</v>
      </c>
      <c r="E462" s="87" t="s">
        <v>64</v>
      </c>
      <c r="F462" s="104">
        <f>SUM(F463+F465)</f>
        <v>177.5</v>
      </c>
    </row>
    <row r="463" spans="1:6" ht="63">
      <c r="A463" s="148" t="s">
        <v>11</v>
      </c>
      <c r="B463" s="87" t="s">
        <v>445</v>
      </c>
      <c r="C463" s="87" t="s">
        <v>488</v>
      </c>
      <c r="D463" s="87" t="s">
        <v>46</v>
      </c>
      <c r="E463" s="87"/>
      <c r="F463" s="104">
        <f>SUM(F464)</f>
        <v>85</v>
      </c>
    </row>
    <row r="464" spans="1:6" ht="15.75">
      <c r="A464" s="106" t="s">
        <v>78</v>
      </c>
      <c r="B464" s="84" t="s">
        <v>445</v>
      </c>
      <c r="C464" s="84" t="s">
        <v>488</v>
      </c>
      <c r="D464" s="84" t="s">
        <v>46</v>
      </c>
      <c r="E464" s="84" t="s">
        <v>77</v>
      </c>
      <c r="F464" s="105">
        <v>85</v>
      </c>
    </row>
    <row r="465" spans="1:6" ht="31.5">
      <c r="A465" s="148" t="s">
        <v>44</v>
      </c>
      <c r="B465" s="87" t="s">
        <v>445</v>
      </c>
      <c r="C465" s="87" t="s">
        <v>488</v>
      </c>
      <c r="D465" s="87" t="s">
        <v>45</v>
      </c>
      <c r="E465" s="87"/>
      <c r="F465" s="104">
        <f>SUM(F466)</f>
        <v>92.5</v>
      </c>
    </row>
    <row r="466" spans="1:6" ht="15.75">
      <c r="A466" s="106" t="s">
        <v>78</v>
      </c>
      <c r="B466" s="84" t="s">
        <v>445</v>
      </c>
      <c r="C466" s="84" t="s">
        <v>488</v>
      </c>
      <c r="D466" s="84" t="s">
        <v>45</v>
      </c>
      <c r="E466" s="84" t="s">
        <v>77</v>
      </c>
      <c r="F466" s="105">
        <f>SUM(Функциональная!E84-Ведомстенная!F51-Ведомстенная!F66-Ведомстенная!F237)</f>
        <v>92.5</v>
      </c>
    </row>
    <row r="467" spans="1:6" ht="17.25" customHeight="1">
      <c r="A467" s="8" t="s">
        <v>131</v>
      </c>
      <c r="B467" s="9" t="s">
        <v>445</v>
      </c>
      <c r="C467" s="10" t="s">
        <v>130</v>
      </c>
      <c r="D467" s="10" t="s">
        <v>64</v>
      </c>
      <c r="E467" s="10" t="s">
        <v>64</v>
      </c>
      <c r="F467" s="11">
        <f>SUM(F471)</f>
        <v>868.1</v>
      </c>
    </row>
    <row r="468" spans="1:6" ht="15.75">
      <c r="A468" s="8" t="s">
        <v>133</v>
      </c>
      <c r="B468" s="9" t="s">
        <v>445</v>
      </c>
      <c r="C468" s="10" t="s">
        <v>132</v>
      </c>
      <c r="D468" s="10" t="s">
        <v>64</v>
      </c>
      <c r="E468" s="10" t="s">
        <v>64</v>
      </c>
      <c r="F468" s="11">
        <f>SUM(F471)</f>
        <v>868.1</v>
      </c>
    </row>
    <row r="469" spans="1:6" ht="15.75">
      <c r="A469" s="8" t="s">
        <v>111</v>
      </c>
      <c r="B469" s="9" t="s">
        <v>445</v>
      </c>
      <c r="C469" s="10" t="s">
        <v>132</v>
      </c>
      <c r="D469" s="10" t="s">
        <v>110</v>
      </c>
      <c r="E469" s="10" t="s">
        <v>64</v>
      </c>
      <c r="F469" s="11">
        <f>SUM(F471)</f>
        <v>868.1</v>
      </c>
    </row>
    <row r="470" spans="1:6" ht="31.5">
      <c r="A470" s="8" t="s">
        <v>135</v>
      </c>
      <c r="B470" s="9" t="s">
        <v>445</v>
      </c>
      <c r="C470" s="10" t="s">
        <v>132</v>
      </c>
      <c r="D470" s="10" t="s">
        <v>134</v>
      </c>
      <c r="E470" s="10" t="s">
        <v>64</v>
      </c>
      <c r="F470" s="11">
        <f>SUM(F471)</f>
        <v>868.1</v>
      </c>
    </row>
    <row r="471" spans="1:6" ht="19.5" customHeight="1">
      <c r="A471" s="12" t="s">
        <v>78</v>
      </c>
      <c r="B471" s="13" t="s">
        <v>445</v>
      </c>
      <c r="C471" s="13" t="s">
        <v>132</v>
      </c>
      <c r="D471" s="13" t="s">
        <v>134</v>
      </c>
      <c r="E471" s="13" t="s">
        <v>77</v>
      </c>
      <c r="F471" s="14">
        <f>SUM(Функциональная!E89)</f>
        <v>868.1</v>
      </c>
    </row>
    <row r="472" spans="1:6" ht="32.25" customHeight="1">
      <c r="A472" s="8" t="s">
        <v>137</v>
      </c>
      <c r="B472" s="9" t="s">
        <v>445</v>
      </c>
      <c r="C472" s="10" t="s">
        <v>136</v>
      </c>
      <c r="D472" s="10" t="s">
        <v>64</v>
      </c>
      <c r="E472" s="10" t="s">
        <v>64</v>
      </c>
      <c r="F472" s="11">
        <f>SUM(F477+F473)</f>
        <v>2198.3</v>
      </c>
    </row>
    <row r="473" spans="1:6" ht="17.25" customHeight="1">
      <c r="A473" s="148" t="s">
        <v>412</v>
      </c>
      <c r="B473" s="13" t="s">
        <v>445</v>
      </c>
      <c r="C473" s="87" t="s">
        <v>411</v>
      </c>
      <c r="D473" s="87"/>
      <c r="E473" s="87"/>
      <c r="F473" s="104">
        <f>SUM(F476)</f>
        <v>938.3</v>
      </c>
    </row>
    <row r="474" spans="1:6" ht="21" customHeight="1">
      <c r="A474" s="148" t="s">
        <v>111</v>
      </c>
      <c r="B474" s="13" t="s">
        <v>445</v>
      </c>
      <c r="C474" s="87" t="s">
        <v>411</v>
      </c>
      <c r="D474" s="87" t="s">
        <v>110</v>
      </c>
      <c r="E474" s="87" t="s">
        <v>64</v>
      </c>
      <c r="F474" s="104">
        <f>SUM(F476)</f>
        <v>938.3</v>
      </c>
    </row>
    <row r="475" spans="1:6" ht="21" customHeight="1">
      <c r="A475" s="148" t="s">
        <v>113</v>
      </c>
      <c r="B475" s="13" t="s">
        <v>445</v>
      </c>
      <c r="C475" s="87" t="s">
        <v>411</v>
      </c>
      <c r="D475" s="87" t="s">
        <v>112</v>
      </c>
      <c r="E475" s="87" t="s">
        <v>64</v>
      </c>
      <c r="F475" s="104">
        <f>SUM(F476)</f>
        <v>938.3</v>
      </c>
    </row>
    <row r="476" spans="1:6" ht="15.75" customHeight="1">
      <c r="A476" s="106" t="s">
        <v>78</v>
      </c>
      <c r="B476" s="13" t="s">
        <v>445</v>
      </c>
      <c r="C476" s="84" t="s">
        <v>411</v>
      </c>
      <c r="D476" s="84" t="s">
        <v>112</v>
      </c>
      <c r="E476" s="84" t="s">
        <v>77</v>
      </c>
      <c r="F476" s="105">
        <f>SUM(Функциональная!E112)</f>
        <v>938.3</v>
      </c>
    </row>
    <row r="477" spans="1:6" ht="31.5" customHeight="1">
      <c r="A477" s="8" t="s">
        <v>163</v>
      </c>
      <c r="B477" s="9" t="s">
        <v>445</v>
      </c>
      <c r="C477" s="10" t="s">
        <v>162</v>
      </c>
      <c r="D477" s="10" t="s">
        <v>64</v>
      </c>
      <c r="E477" s="10" t="s">
        <v>64</v>
      </c>
      <c r="F477" s="11">
        <f>SUM(F480)</f>
        <v>1260</v>
      </c>
    </row>
    <row r="478" spans="1:6" ht="15.75">
      <c r="A478" s="8" t="s">
        <v>127</v>
      </c>
      <c r="B478" s="9" t="s">
        <v>445</v>
      </c>
      <c r="C478" s="10" t="s">
        <v>162</v>
      </c>
      <c r="D478" s="10" t="s">
        <v>126</v>
      </c>
      <c r="E478" s="10" t="s">
        <v>64</v>
      </c>
      <c r="F478" s="11">
        <f>SUM(F480)</f>
        <v>1260</v>
      </c>
    </row>
    <row r="479" spans="1:6" ht="47.25">
      <c r="A479" s="8" t="s">
        <v>60</v>
      </c>
      <c r="B479" s="9" t="s">
        <v>445</v>
      </c>
      <c r="C479" s="10" t="s">
        <v>162</v>
      </c>
      <c r="D479" s="10" t="s">
        <v>164</v>
      </c>
      <c r="E479" s="10" t="s">
        <v>64</v>
      </c>
      <c r="F479" s="11">
        <f>SUM(F480)</f>
        <v>1260</v>
      </c>
    </row>
    <row r="480" spans="1:6" ht="15.75">
      <c r="A480" s="12" t="s">
        <v>78</v>
      </c>
      <c r="B480" s="13" t="s">
        <v>445</v>
      </c>
      <c r="C480" s="13" t="s">
        <v>162</v>
      </c>
      <c r="D480" s="13" t="s">
        <v>164</v>
      </c>
      <c r="E480" s="13" t="s">
        <v>77</v>
      </c>
      <c r="F480" s="14">
        <f>SUM(Функциональная!E116)</f>
        <v>1260</v>
      </c>
    </row>
    <row r="481" spans="1:6" ht="15.75">
      <c r="A481" s="8" t="s">
        <v>327</v>
      </c>
      <c r="B481" s="9" t="s">
        <v>445</v>
      </c>
      <c r="C481" s="10" t="s">
        <v>326</v>
      </c>
      <c r="D481" s="10" t="s">
        <v>64</v>
      </c>
      <c r="E481" s="10" t="s">
        <v>64</v>
      </c>
      <c r="F481" s="11">
        <f>SUM(F482)</f>
        <v>510</v>
      </c>
    </row>
    <row r="482" spans="1:6" ht="31.5">
      <c r="A482" s="8" t="s">
        <v>333</v>
      </c>
      <c r="B482" s="9" t="s">
        <v>445</v>
      </c>
      <c r="C482" s="10" t="s">
        <v>489</v>
      </c>
      <c r="D482" s="10" t="s">
        <v>64</v>
      </c>
      <c r="E482" s="10" t="s">
        <v>64</v>
      </c>
      <c r="F482" s="11">
        <f>SUM(F483)</f>
        <v>510</v>
      </c>
    </row>
    <row r="483" spans="1:6" ht="15.75">
      <c r="A483" s="8" t="s">
        <v>127</v>
      </c>
      <c r="B483" s="9" t="s">
        <v>445</v>
      </c>
      <c r="C483" s="10" t="s">
        <v>489</v>
      </c>
      <c r="D483" s="10" t="s">
        <v>126</v>
      </c>
      <c r="E483" s="10" t="s">
        <v>64</v>
      </c>
      <c r="F483" s="11">
        <f>SUM(F484+F486+F488)</f>
        <v>510</v>
      </c>
    </row>
    <row r="484" spans="1:6" ht="15.75">
      <c r="A484" s="8" t="s">
        <v>335</v>
      </c>
      <c r="B484" s="9" t="s">
        <v>445</v>
      </c>
      <c r="C484" s="10" t="s">
        <v>489</v>
      </c>
      <c r="D484" s="10" t="s">
        <v>334</v>
      </c>
      <c r="E484" s="10" t="s">
        <v>64</v>
      </c>
      <c r="F484" s="11">
        <f>SUM(F485)</f>
        <v>160</v>
      </c>
    </row>
    <row r="485" spans="1:6" ht="31.5">
      <c r="A485" s="12" t="s">
        <v>337</v>
      </c>
      <c r="B485" s="13" t="s">
        <v>445</v>
      </c>
      <c r="C485" s="13" t="s">
        <v>489</v>
      </c>
      <c r="D485" s="13" t="s">
        <v>334</v>
      </c>
      <c r="E485" s="13" t="s">
        <v>336</v>
      </c>
      <c r="F485" s="14">
        <f>SUM(Функциональная!E326)</f>
        <v>160</v>
      </c>
    </row>
    <row r="486" spans="1:6" ht="28.5" customHeight="1">
      <c r="A486" s="8" t="s">
        <v>14</v>
      </c>
      <c r="B486" s="9" t="s">
        <v>445</v>
      </c>
      <c r="C486" s="10" t="s">
        <v>489</v>
      </c>
      <c r="D486" s="10" t="s">
        <v>339</v>
      </c>
      <c r="E486" s="10" t="s">
        <v>64</v>
      </c>
      <c r="F486" s="11">
        <f>SUM(F487)</f>
        <v>300</v>
      </c>
    </row>
    <row r="487" spans="1:6" ht="31.5">
      <c r="A487" s="12" t="s">
        <v>337</v>
      </c>
      <c r="B487" s="13" t="s">
        <v>445</v>
      </c>
      <c r="C487" s="13" t="s">
        <v>489</v>
      </c>
      <c r="D487" s="13" t="s">
        <v>339</v>
      </c>
      <c r="E487" s="13" t="s">
        <v>336</v>
      </c>
      <c r="F487" s="14">
        <f>SUM(Функциональная!E328)</f>
        <v>300</v>
      </c>
    </row>
    <row r="488" spans="1:6" ht="31.5" customHeight="1">
      <c r="A488" s="8" t="s">
        <v>15</v>
      </c>
      <c r="B488" s="9" t="s">
        <v>445</v>
      </c>
      <c r="C488" s="10" t="s">
        <v>489</v>
      </c>
      <c r="D488" s="10" t="s">
        <v>340</v>
      </c>
      <c r="E488" s="10" t="s">
        <v>64</v>
      </c>
      <c r="F488" s="11">
        <f>SUM(F489)</f>
        <v>50</v>
      </c>
    </row>
    <row r="489" spans="1:6" ht="31.5">
      <c r="A489" s="12" t="s">
        <v>337</v>
      </c>
      <c r="B489" s="13" t="s">
        <v>445</v>
      </c>
      <c r="C489" s="13" t="s">
        <v>489</v>
      </c>
      <c r="D489" s="13" t="s">
        <v>340</v>
      </c>
      <c r="E489" s="13" t="s">
        <v>336</v>
      </c>
      <c r="F489" s="14">
        <f>SUM(Функциональная!E330)</f>
        <v>50</v>
      </c>
    </row>
    <row r="490" spans="1:6" ht="15.75">
      <c r="A490" s="15"/>
      <c r="B490" s="16" t="s">
        <v>64</v>
      </c>
      <c r="C490" s="17"/>
      <c r="D490" s="17"/>
      <c r="E490" s="17"/>
      <c r="F490" s="18">
        <f>SUM(F431+F411+F341+F255+F224+F138+F67+F15+F35+F52)</f>
        <v>473748.2</v>
      </c>
    </row>
    <row r="491" ht="15.75">
      <c r="F491" s="44">
        <f>SUM(Функциональная!E431-Ведомстенная!F490)</f>
        <v>0</v>
      </c>
    </row>
  </sheetData>
  <mergeCells count="7">
    <mergeCell ref="A2:F2"/>
    <mergeCell ref="A3:F3"/>
    <mergeCell ref="A4:F4"/>
    <mergeCell ref="A10:F10"/>
    <mergeCell ref="A9:F9"/>
    <mergeCell ref="A5:F5"/>
    <mergeCell ref="A6:F6"/>
  </mergeCells>
  <printOptions/>
  <pageMargins left="0.7" right="0.25" top="0.18" bottom="0.17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60" workbookViewId="0" topLeftCell="A1">
      <selection activeCell="D14" sqref="D14"/>
    </sheetView>
  </sheetViews>
  <sheetFormatPr defaultColWidth="9.140625" defaultRowHeight="12.75"/>
  <cols>
    <col min="1" max="1" width="56.00390625" style="0" customWidth="1"/>
    <col min="2" max="2" width="33.7109375" style="0" customWidth="1"/>
    <col min="3" max="3" width="12.7109375" style="0" customWidth="1"/>
    <col min="4" max="4" width="14.421875" style="0" customWidth="1"/>
    <col min="5" max="5" width="21.57421875" style="0" bestFit="1" customWidth="1"/>
    <col min="6" max="6" width="18.57421875" style="0" customWidth="1"/>
    <col min="7" max="7" width="20.140625" style="0" customWidth="1"/>
  </cols>
  <sheetData>
    <row r="1" spans="1:7" ht="16.5">
      <c r="A1" s="167" t="s">
        <v>452</v>
      </c>
      <c r="B1" s="167"/>
      <c r="C1" s="167"/>
      <c r="D1" s="5"/>
      <c r="E1" s="5"/>
      <c r="F1" s="5"/>
      <c r="G1" s="5"/>
    </row>
    <row r="2" spans="1:7" ht="16.5">
      <c r="A2" s="167" t="s">
        <v>447</v>
      </c>
      <c r="B2" s="167"/>
      <c r="C2" s="167"/>
      <c r="D2" s="5"/>
      <c r="E2" s="5"/>
      <c r="F2" s="5"/>
      <c r="G2" s="5"/>
    </row>
    <row r="3" spans="1:7" ht="16.5">
      <c r="A3" s="167" t="s">
        <v>448</v>
      </c>
      <c r="B3" s="167"/>
      <c r="C3" s="167"/>
      <c r="D3" s="5"/>
      <c r="E3" s="5"/>
      <c r="F3" s="5"/>
      <c r="G3" s="5"/>
    </row>
    <row r="4" spans="1:7" ht="16.5">
      <c r="A4" s="167" t="s">
        <v>449</v>
      </c>
      <c r="B4" s="167"/>
      <c r="C4" s="167"/>
      <c r="D4" s="5"/>
      <c r="E4" s="5"/>
      <c r="F4" s="5"/>
      <c r="G4" s="5"/>
    </row>
    <row r="5" spans="1:6" ht="16.5">
      <c r="A5" s="167" t="s">
        <v>483</v>
      </c>
      <c r="B5" s="167"/>
      <c r="C5" s="167"/>
      <c r="D5" s="5"/>
      <c r="E5" s="5"/>
      <c r="F5" s="5"/>
    </row>
    <row r="6" spans="1:6" ht="16.5">
      <c r="A6" s="5"/>
      <c r="B6" s="5"/>
      <c r="C6" s="5"/>
      <c r="D6" s="5"/>
      <c r="E6" s="5"/>
      <c r="F6" s="5"/>
    </row>
    <row r="8" spans="1:3" ht="18">
      <c r="A8" s="177" t="s">
        <v>453</v>
      </c>
      <c r="B8" s="177"/>
      <c r="C8" s="177"/>
    </row>
    <row r="9" spans="1:3" ht="18.75">
      <c r="A9" s="179" t="s">
        <v>454</v>
      </c>
      <c r="B9" s="179"/>
      <c r="C9" s="179"/>
    </row>
    <row r="10" spans="1:3" ht="18.75">
      <c r="A10" s="179" t="s">
        <v>448</v>
      </c>
      <c r="B10" s="179"/>
      <c r="C10" s="179"/>
    </row>
    <row r="11" spans="1:3" ht="18.75">
      <c r="A11" s="180" t="s">
        <v>23</v>
      </c>
      <c r="B11" s="180"/>
      <c r="C11" s="180"/>
    </row>
    <row r="12" spans="1:3" ht="18.75">
      <c r="A12" s="66"/>
      <c r="B12" s="66"/>
      <c r="C12" t="s">
        <v>455</v>
      </c>
    </row>
    <row r="13" spans="1:3" ht="105" customHeight="1">
      <c r="A13" s="68" t="s">
        <v>456</v>
      </c>
      <c r="B13" s="68" t="s">
        <v>457</v>
      </c>
      <c r="C13" s="69" t="s">
        <v>458</v>
      </c>
    </row>
    <row r="14" spans="1:4" ht="36.75" customHeight="1">
      <c r="A14" s="70" t="s">
        <v>459</v>
      </c>
      <c r="B14" s="71" t="s">
        <v>460</v>
      </c>
      <c r="C14" s="31">
        <f>SUM(C15)</f>
        <v>5766.1</v>
      </c>
      <c r="D14" s="1"/>
    </row>
    <row r="15" spans="1:7" ht="35.25" customHeight="1">
      <c r="A15" s="72" t="s">
        <v>461</v>
      </c>
      <c r="B15" s="73" t="s">
        <v>462</v>
      </c>
      <c r="C15" s="74">
        <f>SUM(C16)</f>
        <v>5766.1</v>
      </c>
      <c r="E15" s="67"/>
      <c r="F15" s="178"/>
      <c r="G15" s="178"/>
    </row>
    <row r="16" spans="1:5" ht="20.25" customHeight="1">
      <c r="A16" s="75" t="s">
        <v>463</v>
      </c>
      <c r="B16" s="69" t="s">
        <v>464</v>
      </c>
      <c r="C16" s="29">
        <f>SUM(C19)</f>
        <v>5766.1</v>
      </c>
      <c r="D16" s="2"/>
      <c r="E16" s="76"/>
    </row>
    <row r="17" spans="1:5" ht="15.75" customHeight="1">
      <c r="A17" s="75" t="s">
        <v>465</v>
      </c>
      <c r="B17" s="69" t="s">
        <v>466</v>
      </c>
      <c r="C17" s="29">
        <f>SUM(C19)</f>
        <v>5766.1</v>
      </c>
      <c r="E17" s="1"/>
    </row>
    <row r="18" spans="1:5" ht="33">
      <c r="A18" s="75" t="s">
        <v>467</v>
      </c>
      <c r="B18" s="69" t="s">
        <v>468</v>
      </c>
      <c r="C18" s="29">
        <f>SUM(C19)</f>
        <v>5766.1</v>
      </c>
      <c r="E18" s="1"/>
    </row>
    <row r="19" spans="1:3" ht="33.75" customHeight="1">
      <c r="A19" s="75" t="s">
        <v>469</v>
      </c>
      <c r="B19" s="69" t="s">
        <v>470</v>
      </c>
      <c r="C19" s="29">
        <v>5766.1</v>
      </c>
    </row>
  </sheetData>
  <mergeCells count="10">
    <mergeCell ref="A5:C5"/>
    <mergeCell ref="A8:C8"/>
    <mergeCell ref="F15:G15"/>
    <mergeCell ref="A9:C9"/>
    <mergeCell ref="A10:C10"/>
    <mergeCell ref="A11:C11"/>
    <mergeCell ref="A1:C1"/>
    <mergeCell ref="A2:C2"/>
    <mergeCell ref="A3:C3"/>
    <mergeCell ref="A4:C4"/>
  </mergeCells>
  <printOptions/>
  <pageMargins left="0.98" right="0.25" top="0.17" bottom="0.33" header="0.5" footer="0.5"/>
  <pageSetup horizontalDpi="600" verticalDpi="600" orientation="portrait" paperSize="9" scale="85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workbookViewId="0" topLeftCell="A1">
      <selection activeCell="A17" sqref="A17"/>
    </sheetView>
  </sheetViews>
  <sheetFormatPr defaultColWidth="9.140625" defaultRowHeight="12.75"/>
  <cols>
    <col min="1" max="1" width="54.28125" style="0" customWidth="1"/>
    <col min="2" max="2" width="31.57421875" style="0" customWidth="1"/>
    <col min="3" max="3" width="10.8515625" style="0" customWidth="1"/>
  </cols>
  <sheetData>
    <row r="1" spans="1:3" ht="16.5">
      <c r="A1" s="167" t="s">
        <v>27</v>
      </c>
      <c r="B1" s="167"/>
      <c r="C1" s="167"/>
    </row>
    <row r="2" spans="1:3" ht="16.5">
      <c r="A2" s="167" t="s">
        <v>447</v>
      </c>
      <c r="B2" s="167"/>
      <c r="C2" s="167"/>
    </row>
    <row r="3" spans="1:3" ht="16.5">
      <c r="A3" s="167" t="s">
        <v>448</v>
      </c>
      <c r="B3" s="167"/>
      <c r="C3" s="167"/>
    </row>
    <row r="4" spans="1:3" ht="16.5">
      <c r="A4" s="167" t="s">
        <v>449</v>
      </c>
      <c r="B4" s="167"/>
      <c r="C4" s="167"/>
    </row>
    <row r="5" spans="1:3" ht="16.5">
      <c r="A5" s="167" t="s">
        <v>483</v>
      </c>
      <c r="B5" s="167"/>
      <c r="C5" s="167"/>
    </row>
    <row r="6" spans="1:3" ht="16.5">
      <c r="A6" s="167" t="s">
        <v>484</v>
      </c>
      <c r="B6" s="167"/>
      <c r="C6" s="167"/>
    </row>
    <row r="11" spans="1:3" ht="18.75">
      <c r="A11" s="182" t="s">
        <v>25</v>
      </c>
      <c r="B11" s="182"/>
      <c r="C11" s="182"/>
    </row>
    <row r="12" spans="1:3" ht="18.75">
      <c r="A12" s="182" t="s">
        <v>28</v>
      </c>
      <c r="B12" s="182"/>
      <c r="C12" s="182"/>
    </row>
    <row r="13" spans="1:3" ht="18.75" customHeight="1">
      <c r="A13" s="133"/>
      <c r="B13" s="133"/>
      <c r="C13" s="133"/>
    </row>
    <row r="14" spans="1:3" ht="18.75">
      <c r="A14" s="134"/>
      <c r="B14" s="134"/>
      <c r="C14" s="134"/>
    </row>
    <row r="15" spans="1:3" ht="18.75">
      <c r="A15" s="134"/>
      <c r="B15" s="134"/>
      <c r="C15" s="134"/>
    </row>
    <row r="16" spans="1:3" ht="18.75">
      <c r="A16" s="181" t="s">
        <v>30</v>
      </c>
      <c r="B16" s="181"/>
      <c r="C16" s="181"/>
    </row>
    <row r="17" spans="1:3" ht="18.75">
      <c r="A17" s="134"/>
      <c r="B17" s="134"/>
      <c r="C17" s="134"/>
    </row>
  </sheetData>
  <mergeCells count="9">
    <mergeCell ref="A2:C2"/>
    <mergeCell ref="A11:C11"/>
    <mergeCell ref="A1:C1"/>
    <mergeCell ref="A12:C12"/>
    <mergeCell ref="A16:C16"/>
    <mergeCell ref="A3:C3"/>
    <mergeCell ref="A4:C4"/>
    <mergeCell ref="A5:C5"/>
    <mergeCell ref="A6:C6"/>
  </mergeCells>
  <printOptions/>
  <pageMargins left="0.75" right="0.17" top="1" bottom="1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view="pageBreakPreview" zoomScale="60" workbookViewId="0" topLeftCell="A1">
      <selection activeCell="A15" sqref="A15:B15"/>
    </sheetView>
  </sheetViews>
  <sheetFormatPr defaultColWidth="9.140625" defaultRowHeight="12.75"/>
  <cols>
    <col min="1" max="1" width="75.28125" style="0" customWidth="1"/>
    <col min="2" max="2" width="15.28125" style="0" customWidth="1"/>
    <col min="3" max="3" width="10.8515625" style="0" hidden="1" customWidth="1"/>
  </cols>
  <sheetData>
    <row r="2" spans="1:3" ht="16.5">
      <c r="A2" s="167" t="s">
        <v>24</v>
      </c>
      <c r="B2" s="167"/>
      <c r="C2" s="167"/>
    </row>
    <row r="3" spans="1:3" ht="16.5">
      <c r="A3" s="167" t="s">
        <v>447</v>
      </c>
      <c r="B3" s="167"/>
      <c r="C3" s="167"/>
    </row>
    <row r="4" spans="1:3" ht="16.5">
      <c r="A4" s="167" t="s">
        <v>448</v>
      </c>
      <c r="B4" s="167"/>
      <c r="C4" s="167"/>
    </row>
    <row r="5" spans="1:3" ht="16.5">
      <c r="A5" s="167" t="s">
        <v>449</v>
      </c>
      <c r="B5" s="167"/>
      <c r="C5" s="167"/>
    </row>
    <row r="6" spans="1:3" ht="16.5">
      <c r="A6" s="167" t="s">
        <v>483</v>
      </c>
      <c r="B6" s="167"/>
      <c r="C6" s="167"/>
    </row>
    <row r="7" spans="1:3" ht="16.5">
      <c r="A7" s="167" t="s">
        <v>484</v>
      </c>
      <c r="B7" s="167"/>
      <c r="C7" s="167"/>
    </row>
    <row r="12" spans="1:3" ht="18.75">
      <c r="A12" s="182" t="s">
        <v>25</v>
      </c>
      <c r="B12" s="182"/>
      <c r="C12" s="182"/>
    </row>
    <row r="13" spans="1:3" ht="18.75">
      <c r="A13" s="182" t="s">
        <v>26</v>
      </c>
      <c r="B13" s="182"/>
      <c r="C13" s="182"/>
    </row>
    <row r="14" spans="1:3" ht="18.75">
      <c r="A14" s="133"/>
      <c r="B14" s="133"/>
      <c r="C14" s="133"/>
    </row>
    <row r="15" spans="1:2" ht="62.25" customHeight="1">
      <c r="A15" s="183" t="s">
        <v>262</v>
      </c>
      <c r="B15" s="183"/>
    </row>
  </sheetData>
  <mergeCells count="9">
    <mergeCell ref="A2:C2"/>
    <mergeCell ref="A3:C3"/>
    <mergeCell ref="A4:C4"/>
    <mergeCell ref="A5:C5"/>
    <mergeCell ref="A15:B15"/>
    <mergeCell ref="A6:C6"/>
    <mergeCell ref="A7:C7"/>
    <mergeCell ref="A12:C12"/>
    <mergeCell ref="A13:C13"/>
  </mergeCells>
  <printOptions/>
  <pageMargins left="0.75" right="0.17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G25" sqref="G25"/>
    </sheetView>
  </sheetViews>
  <sheetFormatPr defaultColWidth="9.140625" defaultRowHeight="12.75"/>
  <cols>
    <col min="1" max="1" width="70.140625" style="0" customWidth="1"/>
    <col min="3" max="3" width="11.140625" style="0" customWidth="1"/>
  </cols>
  <sheetData>
    <row r="1" spans="1:3" ht="16.5">
      <c r="A1" s="167" t="s">
        <v>31</v>
      </c>
      <c r="B1" s="167"/>
      <c r="C1" s="167"/>
    </row>
    <row r="2" spans="1:3" ht="16.5">
      <c r="A2" s="167" t="s">
        <v>447</v>
      </c>
      <c r="B2" s="167"/>
      <c r="C2" s="167"/>
    </row>
    <row r="3" spans="1:3" ht="16.5">
      <c r="A3" s="167" t="s">
        <v>448</v>
      </c>
      <c r="B3" s="167"/>
      <c r="C3" s="167"/>
    </row>
    <row r="4" spans="1:3" ht="16.5">
      <c r="A4" s="167" t="s">
        <v>449</v>
      </c>
      <c r="B4" s="167"/>
      <c r="C4" s="167"/>
    </row>
    <row r="5" spans="1:3" ht="16.5">
      <c r="A5" s="167" t="s">
        <v>483</v>
      </c>
      <c r="B5" s="167"/>
      <c r="C5" s="167"/>
    </row>
    <row r="6" spans="1:3" ht="16.5">
      <c r="A6" s="167" t="s">
        <v>484</v>
      </c>
      <c r="B6" s="167"/>
      <c r="C6" s="167"/>
    </row>
    <row r="11" spans="1:3" ht="18.75" customHeight="1">
      <c r="A11" s="182" t="s">
        <v>25</v>
      </c>
      <c r="B11" s="182"/>
      <c r="C11" s="182"/>
    </row>
    <row r="12" spans="1:3" ht="18.75" customHeight="1">
      <c r="A12" s="182" t="s">
        <v>32</v>
      </c>
      <c r="B12" s="182"/>
      <c r="C12" s="182"/>
    </row>
    <row r="13" spans="1:3" ht="18.75">
      <c r="A13" s="133"/>
      <c r="B13" s="133"/>
      <c r="C13" s="133"/>
    </row>
    <row r="14" spans="1:3" ht="18.75">
      <c r="A14" s="134"/>
      <c r="B14" s="134"/>
      <c r="C14" s="134"/>
    </row>
    <row r="15" spans="1:3" ht="18.75">
      <c r="A15" s="134"/>
      <c r="B15" s="134"/>
      <c r="C15" s="134"/>
    </row>
    <row r="16" spans="1:3" ht="18.75" customHeight="1">
      <c r="A16" s="181" t="s">
        <v>33</v>
      </c>
      <c r="B16" s="181"/>
      <c r="C16" s="181"/>
    </row>
    <row r="17" spans="1:3" ht="18.75">
      <c r="A17" s="134"/>
      <c r="B17" s="134"/>
      <c r="C17" s="134"/>
    </row>
  </sheetData>
  <mergeCells count="9">
    <mergeCell ref="A1:C1"/>
    <mergeCell ref="A2:C2"/>
    <mergeCell ref="A3:C3"/>
    <mergeCell ref="A4:C4"/>
    <mergeCell ref="A16:C16"/>
    <mergeCell ref="A5:C5"/>
    <mergeCell ref="A6:C6"/>
    <mergeCell ref="A11:C11"/>
    <mergeCell ref="A12:C12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Nevalenova</cp:lastModifiedBy>
  <cp:lastPrinted>2010-12-21T12:12:05Z</cp:lastPrinted>
  <dcterms:created xsi:type="dcterms:W3CDTF">2002-03-11T10:22:12Z</dcterms:created>
  <dcterms:modified xsi:type="dcterms:W3CDTF">2011-09-16T10:42:42Z</dcterms:modified>
  <cp:category/>
  <cp:version/>
  <cp:contentType/>
  <cp:contentStatus/>
</cp:coreProperties>
</file>