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эффективность " sheetId="1" r:id="rId1"/>
  </sheets>
  <definedNames>
    <definedName name="_xlnm.Print_Titles" localSheetId="0">'эффективность '!$4:$5</definedName>
  </definedNames>
  <calcPr fullCalcOnLoad="1"/>
</workbook>
</file>

<file path=xl/sharedStrings.xml><?xml version="1.0" encoding="utf-8"?>
<sst xmlns="http://schemas.openxmlformats.org/spreadsheetml/2006/main" count="717" uniqueCount="308">
  <si>
    <t>чел.</t>
  </si>
  <si>
    <t>ед.</t>
  </si>
  <si>
    <t>Всего</t>
  </si>
  <si>
    <t>очень высокая</t>
  </si>
  <si>
    <t>высокая</t>
  </si>
  <si>
    <t>%</t>
  </si>
  <si>
    <t>Управление социальной защиты населения</t>
  </si>
  <si>
    <t>шт.</t>
  </si>
  <si>
    <t xml:space="preserve">Всего </t>
  </si>
  <si>
    <t>ФБ</t>
  </si>
  <si>
    <t>ОБ</t>
  </si>
  <si>
    <t>Управление образования</t>
  </si>
  <si>
    <t xml:space="preserve">тыс. руб. </t>
  </si>
  <si>
    <t>Эффективность использования бюджетных средств</t>
  </si>
  <si>
    <t>Оценка эффективности целевой программы (ДИП/ПИБС)</t>
  </si>
  <si>
    <t>Оценка достижения плановых индикативных показателей ДИП (факт/план)</t>
  </si>
  <si>
    <t>ед. измерения</t>
  </si>
  <si>
    <t>Индикативный показатель</t>
  </si>
  <si>
    <t>Оценка полноты использования бюджетных средств (ПИБС) (факт/план)</t>
  </si>
  <si>
    <t>Источники финансирования</t>
  </si>
  <si>
    <t>Наименование программы</t>
  </si>
  <si>
    <t>МБ</t>
  </si>
  <si>
    <t xml:space="preserve"> высокая</t>
  </si>
  <si>
    <t>Администрация Усть-Катавского городского округа</t>
  </si>
  <si>
    <t>Управление имущественных и земельных отношений</t>
  </si>
  <si>
    <t>Управление инфраструктуы и строительства</t>
  </si>
  <si>
    <t>2. Создание новых рабочих мест в сфере малого и среднего предпринимательства</t>
  </si>
  <si>
    <t>куб.метров</t>
  </si>
  <si>
    <t>1. Снижение количества пожаров на территории Усть-Катавского городского округа</t>
  </si>
  <si>
    <t>тыс.чел.</t>
  </si>
  <si>
    <t>3. Книговыдача</t>
  </si>
  <si>
    <t>экз.</t>
  </si>
  <si>
    <t>2.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</si>
  <si>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4. Доля педагогических работников в возрасте до 30 лет, работающих в муниципальных общеобразовательных учреждениях, специальных (коррекционных) образовательных учреждениях для обучающихся, воспитанников с отклонениями в развитии, дошкольных образовательных учреждениях, образовательных учреждениях дополнительного образования детей</t>
  </si>
  <si>
    <t>1. Доля расходов бюджета Усть-Катавского городского округа, формируемых в рамках программ, в общем объеме расходов</t>
  </si>
  <si>
    <t>2. Общий объем фонда музея</t>
  </si>
  <si>
    <t>3. Количество единиц хранения основного фонда</t>
  </si>
  <si>
    <t>4. Количество поступивших предметов</t>
  </si>
  <si>
    <t>5. Объем электронного каталога</t>
  </si>
  <si>
    <t>6. Число выставок</t>
  </si>
  <si>
    <t>7. Число лекций</t>
  </si>
  <si>
    <t>2. Количество семей (удельный вес в процентах от количества семей, являющихся потенциальными получателями субсидий), получающих субсидии на оплату жилья и коммунальных услуг</t>
  </si>
  <si>
    <t>семей</t>
  </si>
  <si>
    <t>1. Количество зарегистрированных некоммерческих органитзаций на территории Усть-Катавского городского округа</t>
  </si>
  <si>
    <t>2. Количество СОНКО, которым оказана финансовая поддержка</t>
  </si>
  <si>
    <t>3. Количество добровольцев, участвующих в деятельности СОНКО</t>
  </si>
  <si>
    <t>1. Установка дорожных знаков</t>
  </si>
  <si>
    <t>кв.м.</t>
  </si>
  <si>
    <t>км.</t>
  </si>
  <si>
    <t>2. Уменьшение числа погибших и пострадавших на пожарах</t>
  </si>
  <si>
    <t>3. Уменьшение числа утонувших на водоемах</t>
  </si>
  <si>
    <t>по Усть-Катавскому городскому округу</t>
  </si>
  <si>
    <t>4. Обеспечение обучения населения городского округа мерам пожарной безопасности</t>
  </si>
  <si>
    <t>2. Доступность дошкольного образования для детей 3-7 лет</t>
  </si>
  <si>
    <t>3. Доступность дошкольного образования для детей 1,5-3-х лет</t>
  </si>
  <si>
    <t>4. Удельный вес численности детей дошкольных образовательных организаций в возрасте 3-7 лет, охваченных образовательными программами, соответсвующими ФГОС ДО</t>
  </si>
  <si>
    <t>Внебюд средства</t>
  </si>
  <si>
    <t>1. Степень соответствия нормативно правовой базы УКГО по вопросам муниципальной службы законодательству РФ и ЧО, процентов от общего количества принятых муниципальных правовых актов по вопросам муниципальной службы</t>
  </si>
  <si>
    <t xml:space="preserve">Подпрограмма «Оказание молодым семьям государственной поддержки 
для улучшения жилищных условий» 
</t>
  </si>
  <si>
    <t xml:space="preserve">Подпрограмма "Модернизация объектов коммунальной
инфраструктуры"
</t>
  </si>
  <si>
    <t>3. Ремонт дорог индивидуального сектора</t>
  </si>
  <si>
    <t xml:space="preserve"> очень высокая</t>
  </si>
  <si>
    <t>1. Доля использования бюджетных средств в соответствии с утвержденными бюджетными ассигнованиями</t>
  </si>
  <si>
    <t>2. Доля состоявшихся аукционов (конкурсов), запросов котировок на поставку готовых работ, услуг для нужд заказчика от общего количества размещенных аукционов, запросов котировок на поставку готовых работ, услуг для нужд заказчика</t>
  </si>
  <si>
    <t>3. Экономия бюджетных средств при размещении заказов для обеспечения муниципальных нужд</t>
  </si>
  <si>
    <t>1.Строительство, модернизация и капитальный ремонт сетей коммунальной инфраструктуры</t>
  </si>
  <si>
    <t>1. Количество молодых семей, улучшивших жилищные условия, в том числе с использованием заемных средств</t>
  </si>
  <si>
    <t>Внеб.ср.</t>
  </si>
  <si>
    <t>МП "Доступная среда для инвалидов и других маломобильных групп населения Усть-Катавского городского округа на 2016-2020"</t>
  </si>
  <si>
    <t>1.Количество мероприятий, направленных на обеспечение требований пожарной безопасности</t>
  </si>
  <si>
    <t>3. Количество мероприятий, направленных на ремонтные работы</t>
  </si>
  <si>
    <t>4. Количество мероприятий, направленных на обеспечение антитеррористической безопасности образовательных учреждений</t>
  </si>
  <si>
    <t>5. Количество мероприятий, направленных на выполнение требований к санитарно-бытовым условиям и охране здоровья</t>
  </si>
  <si>
    <t>4. Разметка дорог (продольная)</t>
  </si>
  <si>
    <t>3. Доля земельных участков под муниципальными объектами недвижимости, поставленных на кадастровый учет и зарегистрированных в ЕГРП</t>
  </si>
  <si>
    <t>4. Количество сформированных земельных участков в целях проведения аукционов по продаже права на заключение договоров аренды земельных участков</t>
  </si>
  <si>
    <t>3.Количество граждан (удельный вес граждан в процентах от общего количества обратившихся), имеющих детей, которым назначено и выплачено ежемесячное пособие на ребенка</t>
  </si>
  <si>
    <t>4. Количество (удельный вес) граждан, которым назначено и выплачено единовременное пособие при рождении ребенка</t>
  </si>
  <si>
    <t>5. Количество пенсионеров и инвалидов, вовлеченных в клубное движение (клубы при МУ "КЦСОН" УКГО - "Ветеран", "Мы вместе")</t>
  </si>
  <si>
    <t>6. Количество малообеспеченных граждан, получивших помощь через благотворительные акции</t>
  </si>
  <si>
    <t>7. Количество граждан, признанных нуждающимися в социальной защите (оказание единовременного социального пособия: в том числе малоимущим гражданам, попавшим в трудную жизненную ситуацию (пожар, стихийное бедствие)</t>
  </si>
  <si>
    <t>2. Доля главных распорядителей и получателей средств бюджета УКГО, главных администраторов и администраторов источников финансирования дефицита бюджета УКГО, до которых финансовым управлением доводятся параметры сводной бюджетной росписи, лимитов бюджетных обязательств, кассового плана, информация о порядке применения бюджетной классификации</t>
  </si>
  <si>
    <t>3. Соблюдение установленных Министерством финансов Челябинской области требований о составе, сроках формирования и предоставления отчетности об исполнении бюджета УКГО</t>
  </si>
  <si>
    <t>4. Степень автоматизации функций финансового управления администрации УКГО по осуществлению бюджетного процесса</t>
  </si>
  <si>
    <t>5. Выполнение плана контрольных мероприятий финансового управления администрации УКГО</t>
  </si>
  <si>
    <t>2. Удельный вес преступлений, совершаемых несовершеннолетними</t>
  </si>
  <si>
    <t>3. Удельный вес преступлений, совершаемых в общественных местах, на улицах</t>
  </si>
  <si>
    <t>ед</t>
  </si>
  <si>
    <t>1. Количество пользователей ЦБС</t>
  </si>
  <si>
    <t>Подпрограмма "Содержание и ремонт объектов внешнего благоустройсмтва в Усть-Катавском городском округе"</t>
  </si>
  <si>
    <t>1. Ремонт объектов внешнего благоустройства</t>
  </si>
  <si>
    <t xml:space="preserve">2. Содержание (благоустройство) мест захоронений </t>
  </si>
  <si>
    <t>кол-во
объектов</t>
  </si>
  <si>
    <t>Подпрограмма "Организация управлением инфраструктурой в Усть-Катавском городском округе"</t>
  </si>
  <si>
    <t>без финансирования</t>
  </si>
  <si>
    <t>чел</t>
  </si>
  <si>
    <t>Управление культуры</t>
  </si>
  <si>
    <t>6</t>
  </si>
  <si>
    <t>2</t>
  </si>
  <si>
    <t>2.Количество муниципальных служащих, пошедших повышение квалификации (обучение) за счет средств бюджета УКГО</t>
  </si>
  <si>
    <t>3. Количество муниципальных служащих, прошедших повышение квалификации (обучение), в процентах от общего количества муниципальных служащих в УКГО</t>
  </si>
  <si>
    <t>1. Количество событийных мероприятий, способных привлечь различные категории туристов</t>
  </si>
  <si>
    <t>га.</t>
  </si>
  <si>
    <t>МП "Развитие малого и среднего предпринимательства в монопрофильном муниципальном образовании Челябинской области Усть-Катавский городском округе на 2018-2020 годы"</t>
  </si>
  <si>
    <t>5. Ремонт дорог с асфальтным покрытием</t>
  </si>
  <si>
    <t xml:space="preserve">1. Охват детей дошкольного возраста (1-7 лет) дошкольным образованием </t>
  </si>
  <si>
    <t>5.Доля образовательных организаций, в которых созданы условия для получения детьми с ОВЗ качественного образования, в общем количестве образовательных учреждений</t>
  </si>
  <si>
    <t xml:space="preserve">6. Количество мест в образовательных организациях, которые созданы для получения детьми с ОВЗ качественного образования </t>
  </si>
  <si>
    <t>7. Удельный вес педагогических и руководящих работников муниципальных дошкольных образовательных организаций, прошедших в течение последних 3 лет повышение квалификации или профессиональную переподготовку</t>
  </si>
  <si>
    <t xml:space="preserve">8. Количество детей из малообеспеченных, неблагополучных семей, а также семей, оказавшихся в трудной жизненной ситуации, получающих дошкольное образование </t>
  </si>
  <si>
    <t>2. Количество мероприятий, направленных на обеспечение повышения энергоэффективности образовательных учреждений</t>
  </si>
  <si>
    <t>1. Доля граждан Усть-Катавского городского округа в возрасте 3-79 лет, систематически занимающиеся физической культурой и спортом, в общей численности данной категории населения округа</t>
  </si>
  <si>
    <t>2. Разметка дорог (пешеходных переходов)</t>
  </si>
  <si>
    <t>1. Созданипе новых субьектов малого предпринимательства</t>
  </si>
  <si>
    <t>млн.руб.</t>
  </si>
  <si>
    <t>1. Установка светильников уличного освещения</t>
  </si>
  <si>
    <t>2. Техническое обслуживание установок линий уличного освещения</t>
  </si>
  <si>
    <t>МП "Оздоровление экологической обстановки в Усть-Катавском городском округе на 2019-2021 годы"</t>
  </si>
  <si>
    <t>7</t>
  </si>
  <si>
    <t>1. Численность пострадавших в результате несчастных случаев на производстве с утратой трудоспособности на 1 рабочий день и более в расчете на 1 тыс. работающих</t>
  </si>
  <si>
    <t>низкая</t>
  </si>
  <si>
    <t>1. Строительство, модернизация и капитальный ремонт сетей коммунальной инфраструктуры</t>
  </si>
  <si>
    <t>3. Количество молодых семей, улучшивших жилищные условия</t>
  </si>
  <si>
    <t>5. Содержание (благоустройство) мест захоронения</t>
  </si>
  <si>
    <t>4. Ремонт объектов внешнего благоустройства</t>
  </si>
  <si>
    <t>МП "Профилактика терроризма на потенциально-опасных объектах и объектах жизнеобеспечения населения Усть-Катавского городского округа"</t>
  </si>
  <si>
    <t>МП "Развитие образования в  Усть-Катавском городском округе на 2020-2022 годы"</t>
  </si>
  <si>
    <t>1. 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</si>
  <si>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 xml:space="preserve">5. Доля детей в возрасте от 5 до 18 лет, охваченных программами дополнительного образования в организациях дополнительного образования, в общей численности детей от 5 до 18 лет </t>
  </si>
  <si>
    <t xml:space="preserve">7. Доля обучающихся, обеспеченных питанием, в общем количестве обучающихся </t>
  </si>
  <si>
    <t xml:space="preserve">6. Доля обучающихся, охваченных программами дополнительного образования в общеобразовательных учреждениях, в общей численности обучающихся общеобразовательных учреждений </t>
  </si>
  <si>
    <t xml:space="preserve">8. Доля обучающихся, проживающих в населенных пунктах, расположенных на расстоянии более двух километров от образовательной организации и обеспеченных транспортными средствами для организации их перевозки, в общем количестве обучающихся, проживающих в населенных пунктах, расположенных на расстоянии более двух километров от образовательной организации </t>
  </si>
  <si>
    <t>9. Доля обучающихся муниципальных общеобразовательных организаций по программам начального общего образования, обеспеченных молочной продукцией, в общем количестве обучающихся муниципальных общеобразовательных организаций по программам начального общего образования</t>
  </si>
  <si>
    <t>9. Доля детей из малообеспеченных, неблагополучных семей, а также семей, оказавшихся в трудной жизненной ситуации, привлеченных в муниципальные образовательные учреждения, реализующие программу дошкольного образования, через предоставление компенсации части родительской платы</t>
  </si>
  <si>
    <t>МП "Безопасность образовательных учреждений в Усть-Катавском городском округе на 2020-2022 годы"</t>
  </si>
  <si>
    <t>МП "Социальная поддержка и обслуживание граждан в Усть-Катавском городском округе на 2020-2022 гг ".</t>
  </si>
  <si>
    <t>1. Количество граждан (процентное соотношение между числом граждан к числу граждан, имеющим право на меры социальной поддержки), которым предоставлены меры социальной поддержки в рамках мероприятий программы (инвалиды ВОВ и боевых действий, участники ВОВ, жители (инвалиды) блокадного Ленинграда, инвалиды, дети-инвалиды, вдовы погибших защитников Отечества, пострадавшие от радиации, ветераны труда РФ, реабилитированные лица и жертвы политических репрессий, многодетные семьи, ветераны труда Челябинской области, несовершеннолетние узники фашизма, почетные доноры, сельские специалисты) к числу граждан, имеющим право на меры социальной поддержки</t>
  </si>
  <si>
    <t>1. Уровень обеспеченности контейнерным сбором</t>
  </si>
  <si>
    <t>2. Уровень обустройства контейнерных площадок</t>
  </si>
  <si>
    <t>3. Ликвидация несанкционированных свалок на территории УКГО</t>
  </si>
  <si>
    <t>МП "Управление муниципальными финансами Усть-Катавского городского округа на 2020-2022 годы"</t>
  </si>
  <si>
    <t>3. Сохранение рабочих мест  в сфере малого и среднего предпринимательства</t>
  </si>
  <si>
    <t>МП "Сохранение, использование, популяризация и охрана объектов культурного наследия, находящихся в муниципальной собственности Усть-катавского городского округа" на 2020-2022 гг.</t>
  </si>
  <si>
    <t>1. Количество  объектов культурного  наследия, находящихся в муниципальной собственности, на которых установлена информационная надпись (нарастающим итогом)</t>
  </si>
  <si>
    <t xml:space="preserve">ед. </t>
  </si>
  <si>
    <t>МП "Ликвидация аварийного жилого фонда Усть-Катавского городского округа в 2020-2022 годах"</t>
  </si>
  <si>
    <t>1. Число участников культурно-досуговых формирований</t>
  </si>
  <si>
    <t>1. Уровень охвата населения пользующегося услугами учреждений культуры (участники культурно-досуговых формирований, пользователи ЦБС, посетители киносеансов и музея) от числа жителей округа</t>
  </si>
  <si>
    <t>22</t>
  </si>
  <si>
    <t>4. Количество культурно-массовых мероприятий</t>
  </si>
  <si>
    <t>5. Количество участников культурно-массовых мероприятий</t>
  </si>
  <si>
    <t xml:space="preserve">чел. </t>
  </si>
  <si>
    <t>6. Количество поступлений новых изданий</t>
  </si>
  <si>
    <t>8. Количество культурно-массовых мероприятий</t>
  </si>
  <si>
    <t>мер.</t>
  </si>
  <si>
    <t>9. Количество участников культурно-массовых мероприятий</t>
  </si>
  <si>
    <t>10. Колличество оцифрованных музейных предметов</t>
  </si>
  <si>
    <t>11. Количество пеших и выездных экскурсий по туристическим маршрутам</t>
  </si>
  <si>
    <t>12. Количество встреч инициативной творчческой группы</t>
  </si>
  <si>
    <t>169</t>
  </si>
  <si>
    <t>1. Число учреждений культуры, на которых выполняются противопожарные мероприятия</t>
  </si>
  <si>
    <t>2. Число учреждений культуры, на которых выполняются мероприятия по энергосбережению</t>
  </si>
  <si>
    <t>3. Число учреждений культуры, находящихся в удовлетворительном состоянии</t>
  </si>
  <si>
    <t>6. Число учреждений культуры, на которых выполняются мероприятия по антитеррористической безопасности</t>
  </si>
  <si>
    <t>МП "Развитие физической культуры и спорта в Усть-Катавском городском округе на 2020-2022 годы"</t>
  </si>
  <si>
    <t>2. Доля детей и молодежи, занимающихся физической культурой и спортом, в общей численности детей и молодежи Усть-Катавского городского округа</t>
  </si>
  <si>
    <t>Подпрограмма "Развитие физической культуры, спорта и материально-технической базы" на 2020-2022 годы</t>
  </si>
  <si>
    <t>МП "Профилактика правонарушений и преступлений на территории Усть-Катавского городского округа на 2020 год"</t>
  </si>
  <si>
    <t>1.  Рост раскрываемости совершенных преступлений</t>
  </si>
  <si>
    <t>4. Удельный вес преступлений, совершаемых на улицах</t>
  </si>
  <si>
    <t>5. Число выявленных преступлений, связанных с незаконным оборотом наркотиков</t>
  </si>
  <si>
    <t>МП "Развитие и содержание системы уличного освещения в Усть-Катавском городском округе в 2020-2022 годы"</t>
  </si>
  <si>
    <t>МП "Развитие сельского хозяйства и поддержка садоводческих некоммерческих товариществ, расположенных на территории Усть-Катавского городского округа на 2020-2022гг."</t>
  </si>
  <si>
    <t>МП "Формирование законопослушного поведения участников дорожного движения в Усть-Катавском городском округе на 2019-2021 годы"</t>
  </si>
  <si>
    <t>МП "Улучшение условий и охраны труда в Усть-Катавском городском округе на 2020-2022 годы"</t>
  </si>
  <si>
    <t>МП "Развитие муниципальной службы в Усть-Катавском городском округе на 2020-2022 годы"</t>
  </si>
  <si>
    <t>1. Количество ДТП</t>
  </si>
  <si>
    <t>2. Количество ДТП с участием детей</t>
  </si>
  <si>
    <t>3. Количество учащихся, задействованных в мероприятиях по профилактике ДТП</t>
  </si>
  <si>
    <t>2. Доля объектов недвижимости, на которые зарегистрировано право муниципальной собственности от общего количества муниципального нежилого фонда без учета земельных участков</t>
  </si>
  <si>
    <t>1.Доля паспортизированных объектов недвижимости от общего количества муниципального нежилого фонда без учета земельных участков</t>
  </si>
  <si>
    <t>МП "Управление инфраструктурой и строительством в Усть-Катавском городском округе на 2020-2022 годы"</t>
  </si>
  <si>
    <t>2. Обеспеченность жильем населения, приходящаяся на 1 человека (на конец года)</t>
  </si>
  <si>
    <t>км. м.</t>
  </si>
  <si>
    <t>МП "Обеспечение безопасности жизнедеятельности населения Усть-Катавского городского округа на 2020-2022 годы"</t>
  </si>
  <si>
    <t>Подпрограмма "Поддержка и развитие МКУ "Спортивно-оздоровительный комплекс"" на 2020-2022годы</t>
  </si>
  <si>
    <t>МП "Поддержка социально ориентированных некоммерческих организаций в Усть-Катавском городском округе на 2020-2022 годы"</t>
  </si>
  <si>
    <t>1.Удельный вес проб воды, отбор которых произведен из водопроводной сети и которые не отвечают гигиеническим требованиям по санитарно-химическим показателям</t>
  </si>
  <si>
    <t>2. Снижение потерь в водоразводящих сетях при подаче воды потребителям</t>
  </si>
  <si>
    <t>4. Оборот малых и средних предприятий (в том числе индивидуальных предпринимателей)</t>
  </si>
  <si>
    <t>МП "Управление муниципальным имуществом Усть-Катавского городского округа на 2021-2023 годы"</t>
  </si>
  <si>
    <t>Оценка эффективности реализации муниципальных программ в 2021 году</t>
  </si>
  <si>
    <t>План 2021г.</t>
  </si>
  <si>
    <t>Факт 2021г.</t>
  </si>
  <si>
    <t xml:space="preserve">3. Доля граждан среднего возраста, систематически занимающихся физической культурой и спортом, в общей численности граждан среднего возраста Усть-Катавского городского округа </t>
  </si>
  <si>
    <t>4. Доля граждан старшего возраста, систематически занимающихся физической культурой и спортом, в общей численности граждан старшего возраста  Усть-Катавского городского округа</t>
  </si>
  <si>
    <t xml:space="preserve">5. Уровень обеспеченности населения Усть-Катавского городского округа спортивными сооружениями, исходя из единовременной пропускной способности объектов спорта
</t>
  </si>
  <si>
    <t>6. Доля граждан Усть-Катавского городского округа, выполнивших нормы Всероссийского физкультурно-спортивного комплекса "Готов к труду и обороне" (ГТО), в общей численности населения Усть-Катавского городского округа, принявшего участие в выполнении нормативов Всеросийского физкультурно-спортивного комплекса "Готов к труду и оброне" (ГТО)</t>
  </si>
  <si>
    <t>7. Количество спортивно-массовых мероприятий</t>
  </si>
  <si>
    <t>2. Численность обученных по охране труда руководителей и специалистов в обучающих организациях, аккредитованных в установленном порядке</t>
  </si>
  <si>
    <t>3. Количество работников, прошедших обязательные периодические медицинские осмотры</t>
  </si>
  <si>
    <t>6. Охват подростков, состоящих на различных видах прафилактического учета</t>
  </si>
  <si>
    <t>МП "Поддержка и развитие культуры в Усть-Катавском городском округе на 2021-2024 годы"</t>
  </si>
  <si>
    <t>2. Количество посещений культурно-массовых мероприятий</t>
  </si>
  <si>
    <t>3. Количество посещений киносеансов</t>
  </si>
  <si>
    <t>4. Количество пользователей ЦБС</t>
  </si>
  <si>
    <t>5. Число посещений библиотек</t>
  </si>
  <si>
    <t>6. Число посещений музея</t>
  </si>
  <si>
    <t>7. Число учащихся ДМШ</t>
  </si>
  <si>
    <t>8. Число посещений культурных мероприятий, проводимых ДМШ</t>
  </si>
  <si>
    <t>9. Количество построенных (реконструированных) и капитально отремонтированных культурно-досуговых организаций в сельской местности</t>
  </si>
  <si>
    <t>10. Средняя численность участников клубных формирований в расчете на 1 ытс.человек</t>
  </si>
  <si>
    <t>11. Количество реконструированных и (или) капитально отремонтированных муниципальных детских школ искусств по видам искусств</t>
  </si>
  <si>
    <t>12. Количество городских библиотек, модернизированных по модельному стандарту (модельная библиотека)</t>
  </si>
  <si>
    <t>13. Оказана государтсвенная поддержка лучшим сельским учреждениям культуры</t>
  </si>
  <si>
    <t>14. Количество посещений организаций культуры по отношению к уровню 2017 года</t>
  </si>
  <si>
    <t>Подпрограмма "Обеспечение создания культурной среды в Усть-Катавском городском округе на 2021-2024 гг"</t>
  </si>
  <si>
    <t>Подпрограмма "Поддержка и развитие культурно-досуговой деятельновти в Усть-Каттавском городском округе на 2021-2024 гг."</t>
  </si>
  <si>
    <t>1. Число посещений культурно-массовых мероприятий</t>
  </si>
  <si>
    <t>25247</t>
  </si>
  <si>
    <t>2. Количество культурно-досуговых формирований</t>
  </si>
  <si>
    <t>3. Количество участников культурно-досуговых формирований</t>
  </si>
  <si>
    <t>529</t>
  </si>
  <si>
    <t>4. Количество Количество коллективов самодеятельного народного творчества, имеющих звания "образцовый", "народный", заслуженный</t>
  </si>
  <si>
    <t>5. Количество культурно-массовых мероприятий</t>
  </si>
  <si>
    <t>550</t>
  </si>
  <si>
    <t>6. Средняя численнойсть участников клубных формирований в расчете на 1 тыс. чел.</t>
  </si>
  <si>
    <t>7. Количество киносеансов</t>
  </si>
  <si>
    <t>1124</t>
  </si>
  <si>
    <t>8. Количество посетителей киносеансов</t>
  </si>
  <si>
    <t>13101</t>
  </si>
  <si>
    <t>Подпрограмма "Совершенствование организации библиотечного обслуживания в Усть-Катавском городском округе на 2021-2024 гг"</t>
  </si>
  <si>
    <t>2. Число посещений библиотек</t>
  </si>
  <si>
    <t>270</t>
  </si>
  <si>
    <t>8. Оказана государственная поддержка лучшим сельским учреждениям культуры</t>
  </si>
  <si>
    <t>9. Количество посещений организаций культуры по отношению к уровню 2017 года</t>
  </si>
  <si>
    <t>Подпрограмма  "Поддержка и развитие музейного дела в Усть-Катавском городском округе" на 2021-2024 гг</t>
  </si>
  <si>
    <t>1. Число посещений музея</t>
  </si>
  <si>
    <t>69</t>
  </si>
  <si>
    <t>1365</t>
  </si>
  <si>
    <t>4472</t>
  </si>
  <si>
    <t xml:space="preserve">Подпрограмма "Поддержка и развитие дополнительного образования детей в детских музыкальных школах Усть-Катавского городского округа" на 2021-2024 годы
</t>
  </si>
  <si>
    <t>1. Число посещений культурных мероприятий, проводимых ДМШ</t>
  </si>
  <si>
    <t>2. Количество учащихся</t>
  </si>
  <si>
    <t>3. Количество педагогических работников, имеющих высшую и первую квалификационные категории</t>
  </si>
  <si>
    <t>61</t>
  </si>
  <si>
    <t>2. Количество  объектов культурного  наследия, находящихся в муниципальной собственности и требующих консервации и реставрации</t>
  </si>
  <si>
    <t xml:space="preserve">4. Количество построенных (реконструированных) и (или) капитально отремонтированных культурно-досуговых организаций в сельской местности </t>
  </si>
  <si>
    <t xml:space="preserve">5. Количество реконструированных и (или) капитально отремонтированных муниципальных детских школ искусств по видам искусств </t>
  </si>
  <si>
    <t>1</t>
  </si>
  <si>
    <t>5. Уровень обеспеченности населения Усть-Катавского городского округа спортивными сооружениями, исходя из единовременной пропускной способности объектов спорта</t>
  </si>
  <si>
    <t>1. Количество спортивно-массовых мероприятий</t>
  </si>
  <si>
    <t>2.  Доля граждан Усть-Катавского городского округа, выполнивших нормы Всероссийского физкультурно-спортивного комплекса "Готов к труду и обороне" (ГТО), в общей численности населения Усть-Катавского городского округа, принявшего участие в выполнении нормативов Всеросийского физкультурно-спортивного комплекса "Готов к труду и оброне" (ГТО)</t>
  </si>
  <si>
    <t>МП "Поддержка и развитие внутреннего и въездного туризма на территории Усть-Катавского городского округа на 2021-2023 годы"</t>
  </si>
  <si>
    <t>2. Количество туристских мероприятий (конференций, форумов, выставок,конкурсов и других), в которых приняли участие представители городского округа</t>
  </si>
  <si>
    <t>1. Снижение кредиторской задолженности</t>
  </si>
  <si>
    <t>2. Эффективное использование муниципального имущества (увеличение количества оказываемых услуг)</t>
  </si>
  <si>
    <t>МП «Финансовое оздоровление и предупреждение банкротства муниципальных унитарных предприятий Усть-Катавского городского округа на 2021-2023 годы»</t>
  </si>
  <si>
    <t>МП "Поддержка и развитие дошкольного образования в Усть-Катавском городском округе на 2020-2022 годы"</t>
  </si>
  <si>
    <t>МП "Развитие дорожного хозяйства и повышение безопасности дорожного движения в Усть-Катавском городском округе на 2020-2024 годы"</t>
  </si>
  <si>
    <t>МП "Чистая вода" на территории Усть-Катавского городского округа на 2020-2022 гг."</t>
  </si>
  <si>
    <t>МП "Поддержка и развитие молодых граждан Усть-Катавского городского округа на 2020-2022 годы"</t>
  </si>
  <si>
    <t>Подпрограмма "Безопасность муниципальных учреждений культуры на 2021-2024 гг."</t>
  </si>
  <si>
    <t>Финансирование программы в 2021 году не осуществлялось</t>
  </si>
  <si>
    <t>1. Проведение комплекса мероприятий по обеспечению безопасности жизни и здоровья граждан в многоквартирных жилых домах, признанных аварийными</t>
  </si>
  <si>
    <t>МП "Формирование современной городской среды на итерритории Усть-Катавского горолдского округа на 2018-2024 годы"</t>
  </si>
  <si>
    <t>1. Количество благоустроенных общественных территорий</t>
  </si>
  <si>
    <t>2. Общая площадь благоустроенных общественных территорий</t>
  </si>
  <si>
    <t>В 2021 году финансирование по данной программе не осуществлялось. Мероприятия  выполнялись за счёт средств соиспонителей программы (Управление образования, Управление культуры администрации Усть-Катавского городского округа, ФОА Управление инфраструктуры и строительства, Управление социальной защиты населения администрации Усть-Катавского городского округа, отдел МВД России по Усть-Катавскому городскому округу, миграционный пункт ОМВД по УКГО Челябинской области, ФГБУЗ «МСЧ-№162» ФМБА России Челябинской области)</t>
  </si>
  <si>
    <t>Внебюд. средства</t>
  </si>
  <si>
    <t>Итого за 2021 год:</t>
  </si>
  <si>
    <t>1. Доля молодежи, задействованной в мероприятиях по вовлечению в творческую деятельность</t>
  </si>
  <si>
    <t>2. Количество молодых людей принимающих участие в форумах, фестивалях, конкурсах различного уровня</t>
  </si>
  <si>
    <t>6. Количество мероприятий, реализованных в рамках инициативного проекта</t>
  </si>
  <si>
    <t>7. Уколичество мероприятий, направленных на строительство пристроя к зданию основной общеобразовательной школы №4 с устройством входной группы</t>
  </si>
  <si>
    <t xml:space="preserve">7. Количество городских библиотек, модернизированных по модельному стандарту (модельная библиотека) </t>
  </si>
  <si>
    <t>3. Доля учителей, прошедших обучение, повышение квалификации, в общей численности учителей.</t>
  </si>
  <si>
    <t xml:space="preserve">10. Доля педагогических работников общеобразовательных организаций, получивших ежемесячное денежное вознаграждение за классное руководство из расчета 5000 рублей в месяц с учетом страховых взносов в государственные внебюджетные фонды, а также районных коэффициентов и процентных надбавок, в общей численности педагогических работников такой категории </t>
  </si>
  <si>
    <t xml:space="preserve">11. Доля обучающихся муниципальных образовательных организаций по программам начального общего образования, обеспеченных бесплатным горячим питанием, в общем количестве обучающихся муниципальных общеобразовательных организаций по программам начального общего образования </t>
  </si>
  <si>
    <t xml:space="preserve">12. Доля детей Усть-Катавского городского округа, охваченных отдыхом и оздоровлением от общего числа детей в возрасте от 6 до 18 лет, проживающих в Усть-Катавском городском округе </t>
  </si>
  <si>
    <t>13. Доля несовершеннолетних Усть-Катавского городского округа, состоящих на профилактическом учете в органах внутренних дел, охваченных отдыхом в каникулярное время в организациях отдыха и оздоровления детей, лагерях с дневным пребыванием детей, в общем числе несовершеннолетних Усть-Катавского городского округа, состоящих на профилактическом учете в органах внутренних дел</t>
  </si>
  <si>
    <t xml:space="preserve">14. Удельный вес численности обучающихся, участвующих в олимпиадах и конкурсах различного уровня, в общей численности обучающихся в общеобразовательных учреждениях </t>
  </si>
  <si>
    <t>15. Доля педагогических работников общеобразовательных учреждений, которым при прохождении аттестации присвоена высшая квалификационная категория, в общей численности педагогических работников общеобразовательных учреждений</t>
  </si>
  <si>
    <t>16. Доля педагогических работников дополнительного образования, которым при прохождении аттестации присвоена высшая квалификационная категория, в общей численности педагогических работников учреждений дополнительного образования</t>
  </si>
  <si>
    <t xml:space="preserve">17. Доля экзаменов государственной итоговой аттестации по образовательным программам среднего общего образования, проведенных в муниципальном образовании в соответствии с Порядком проведения государственной итоговой аттестации по образовательным программам среднего общего образования, утвержденным приказом Министерства просвещения Российской Федерации и Федеральной службы по надзору в сфере образования и науки, в общем количестве проведенных в муниципальном образовании экзаменов государственной итоговой аттестации по образовательным программам среднего общего образования </t>
  </si>
  <si>
    <t xml:space="preserve">18. Доля экзаменов государственной итоговой аттестации по образовательным программам основного общего образования, проведенных в муниципальном образовании в соответствии с Порядком проведения государственной итоговой аттестации по образовательным программам основного общего образования, утвержденным приказом Министерства образования и науки Российской Федерации, в общем количестве проведенных в Усть-Катавском городском округе экзаменов государственной итоговой аттестации по образовательным программам основного общего образования </t>
  </si>
  <si>
    <t>Без финансирования</t>
  </si>
  <si>
    <t>МП "Обеспечение доступным и комфортным жильем граждан Российской Федерации в Усть-Катавском городском округе на 2021-2023 годы"</t>
  </si>
  <si>
    <t xml:space="preserve">4. Площадь земельных участков, предоставленных для жилищного строительства </t>
  </si>
  <si>
    <t xml:space="preserve">5. Снижение уровня износа объектов коммунальной </t>
  </si>
  <si>
    <t>6. Повышение уровня газификации природным газом</t>
  </si>
  <si>
    <t xml:space="preserve">8. Площадь  введенного в эксплуатацию жилья </t>
  </si>
  <si>
    <t>тыс.кв.м.</t>
  </si>
  <si>
    <t>9. Расселенная площадь аварийных жилых домов</t>
  </si>
  <si>
    <t>10. Число переселенных граждан из жилых помещений, признанных непригодными для проживания</t>
  </si>
  <si>
    <t>7. Уменьшение аварийного жилищного фонда Усть-Катавского городского округа</t>
  </si>
  <si>
    <t>2.  Повышение уровня газификации природным газом</t>
  </si>
  <si>
    <t xml:space="preserve">Подпрограмма
«Подготовка земельных участков для освоения в целях жилищного строительства на территории Усть-Катавского городского округа»
</t>
  </si>
  <si>
    <t xml:space="preserve">1. Площадь земельных участков, предоставленных для жилищного строительства </t>
  </si>
  <si>
    <t>2. Площадь введенного в эксплуатацию жилья</t>
  </si>
  <si>
    <t>3. Обеспеченность жильем населения, приходящаяся на 1 человека (на конец года)</t>
  </si>
  <si>
    <t>кв. м</t>
  </si>
  <si>
    <t>га</t>
  </si>
  <si>
    <t xml:space="preserve">Подпрограмма  
«Мероприятия по переселению граждан из жилищного фонда, признанного непригодным для проживания»
</t>
  </si>
  <si>
    <t>1. Число переселенных граждан из жилых помещений, признанных непригодными для проживания</t>
  </si>
  <si>
    <t>2. Расселенная площадь аварийных жилых домов</t>
  </si>
  <si>
    <t xml:space="preserve">3. Уменьшение аварийного жилищного фонда Усть-Катавского городского округа </t>
  </si>
  <si>
    <t xml:space="preserve">3. Снижение уровня износа объектов коммунальной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</si>
</sst>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  <numFmt numFmtId="176" formatCode="0.000"/>
    <numFmt numFmtId="177" formatCode="0.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0"/>
    <numFmt numFmtId="190" formatCode="[$-FC19]d\ mmmm\ yyyy\ &quot;г.&quot;"/>
    <numFmt numFmtId="191" formatCode="#&quot; &quot;??/16"/>
    <numFmt numFmtId="192" formatCode="#,##0.00&quot;р.&quot;"/>
    <numFmt numFmtId="193" formatCode="[$-F400]h:mm:ss\ AM/PM"/>
    <numFmt numFmtId="194" formatCode="0.000%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Times New Roman"/>
      <family val="1"/>
    </font>
    <font>
      <sz val="9"/>
      <color indexed="10"/>
      <name val="Times New Roman"/>
      <family val="1"/>
    </font>
    <font>
      <sz val="9"/>
      <color indexed="30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30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7030A0"/>
      <name val="Times New Roman"/>
      <family val="1"/>
    </font>
    <font>
      <sz val="9"/>
      <color rgb="FFFF0000"/>
      <name val="Times New Roman"/>
      <family val="1"/>
    </font>
    <font>
      <sz val="9"/>
      <color rgb="FF0070C0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rgb="FF0070C0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" fontId="54" fillId="0" borderId="0" xfId="0" applyNumberFormat="1" applyFont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4" fontId="3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 wrapText="1"/>
    </xf>
    <xf numFmtId="177" fontId="55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4" fontId="56" fillId="0" borderId="11" xfId="0" applyNumberFormat="1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175" fontId="2" fillId="0" borderId="11" xfId="0" applyNumberFormat="1" applyFont="1" applyBorder="1" applyAlignment="1">
      <alignment horizontal="center" vertical="center"/>
    </xf>
    <xf numFmtId="175" fontId="3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175" fontId="3" fillId="0" borderId="10" xfId="62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4" fontId="2" fillId="0" borderId="10" xfId="0" applyNumberFormat="1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top" wrapText="1"/>
    </xf>
    <xf numFmtId="175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center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center"/>
    </xf>
    <xf numFmtId="4" fontId="2" fillId="0" borderId="0" xfId="0" applyNumberFormat="1" applyFont="1" applyAlignment="1">
      <alignment/>
    </xf>
    <xf numFmtId="177" fontId="55" fillId="0" borderId="14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top" wrapText="1"/>
    </xf>
    <xf numFmtId="4" fontId="59" fillId="0" borderId="11" xfId="0" applyNumberFormat="1" applyFont="1" applyBorder="1" applyAlignment="1">
      <alignment vertical="center"/>
    </xf>
    <xf numFmtId="4" fontId="59" fillId="0" borderId="13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2" fontId="2" fillId="0" borderId="10" xfId="0" applyNumberFormat="1" applyFont="1" applyBorder="1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4" fontId="60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2" fontId="3" fillId="3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 wrapText="1"/>
    </xf>
    <xf numFmtId="0" fontId="55" fillId="0" borderId="10" xfId="0" applyFont="1" applyBorder="1" applyAlignment="1">
      <alignment vertical="top" wrapText="1"/>
    </xf>
    <xf numFmtId="2" fontId="2" fillId="0" borderId="12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2" fontId="3" fillId="34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/>
    </xf>
    <xf numFmtId="4" fontId="55" fillId="0" borderId="14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/>
    </xf>
    <xf numFmtId="4" fontId="3" fillId="0" borderId="10" xfId="62" applyNumberFormat="1" applyFont="1" applyFill="1" applyBorder="1" applyAlignment="1">
      <alignment horizontal="center" vertical="center"/>
    </xf>
    <xf numFmtId="4" fontId="2" fillId="0" borderId="10" xfId="62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58" fillId="0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174" fontId="2" fillId="0" borderId="11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174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174" fontId="2" fillId="0" borderId="17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0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4" fontId="9" fillId="0" borderId="16" xfId="0" applyNumberFormat="1" applyFont="1" applyFill="1" applyBorder="1" applyAlignment="1">
      <alignment horizontal="left" vertical="center" wrapText="1"/>
    </xf>
    <xf numFmtId="4" fontId="9" fillId="0" borderId="12" xfId="0" applyNumberFormat="1" applyFont="1" applyFill="1" applyBorder="1" applyAlignment="1">
      <alignment horizontal="left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left" vertical="top" wrapText="1"/>
    </xf>
    <xf numFmtId="4" fontId="2" fillId="34" borderId="17" xfId="0" applyNumberFormat="1" applyFont="1" applyFill="1" applyBorder="1" applyAlignment="1">
      <alignment horizontal="left" vertical="top" wrapText="1"/>
    </xf>
    <xf numFmtId="4" fontId="2" fillId="34" borderId="12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4"/>
  <sheetViews>
    <sheetView tabSelected="1" zoomScale="120" zoomScaleNormal="120" zoomScaleSheetLayoutView="80" workbookViewId="0" topLeftCell="A1">
      <pane ySplit="5" topLeftCell="A102" activePane="bottomLeft" state="frozen"/>
      <selection pane="topLeft" activeCell="A1" sqref="A1"/>
      <selection pane="bottomLeft" activeCell="A104" sqref="A104:A107"/>
    </sheetView>
  </sheetViews>
  <sheetFormatPr defaultColWidth="8.875" defaultRowHeight="12.75"/>
  <cols>
    <col min="1" max="1" width="21.625" style="151" customWidth="1"/>
    <col min="2" max="2" width="9.25390625" style="95" customWidth="1"/>
    <col min="3" max="3" width="12.875" style="95" customWidth="1"/>
    <col min="4" max="4" width="13.125" style="95" customWidth="1"/>
    <col min="5" max="5" width="14.375" style="1" customWidth="1"/>
    <col min="6" max="6" width="35.125" style="1" customWidth="1"/>
    <col min="7" max="7" width="12.25390625" style="1" customWidth="1"/>
    <col min="8" max="9" width="10.875" style="1" customWidth="1"/>
    <col min="10" max="10" width="12.625" style="1" customWidth="1"/>
    <col min="11" max="11" width="11.375" style="1" customWidth="1"/>
    <col min="12" max="12" width="14.125" style="2" customWidth="1"/>
    <col min="13" max="13" width="12.75390625" style="1" customWidth="1"/>
    <col min="14" max="14" width="11.125" style="1" bestFit="1" customWidth="1"/>
    <col min="15" max="16384" width="8.875" style="1" customWidth="1"/>
  </cols>
  <sheetData>
    <row r="1" spans="1:12" ht="15.75" customHeight="1">
      <c r="A1" s="173" t="s">
        <v>191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5.75">
      <c r="A2" s="173" t="s">
        <v>51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1" ht="12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2" ht="41.25" customHeight="1">
      <c r="A4" s="175" t="s">
        <v>20</v>
      </c>
      <c r="B4" s="175" t="s">
        <v>19</v>
      </c>
      <c r="C4" s="119" t="s">
        <v>192</v>
      </c>
      <c r="D4" s="119" t="s">
        <v>193</v>
      </c>
      <c r="E4" s="171" t="s">
        <v>18</v>
      </c>
      <c r="F4" s="171" t="s">
        <v>17</v>
      </c>
      <c r="G4" s="171" t="s">
        <v>16</v>
      </c>
      <c r="H4" s="171" t="s">
        <v>192</v>
      </c>
      <c r="I4" s="171" t="s">
        <v>193</v>
      </c>
      <c r="J4" s="171" t="s">
        <v>15</v>
      </c>
      <c r="K4" s="171" t="s">
        <v>14</v>
      </c>
      <c r="L4" s="171" t="s">
        <v>13</v>
      </c>
    </row>
    <row r="5" spans="1:12" ht="27.75" customHeight="1">
      <c r="A5" s="175"/>
      <c r="B5" s="175"/>
      <c r="C5" s="89" t="s">
        <v>12</v>
      </c>
      <c r="D5" s="89" t="s">
        <v>12</v>
      </c>
      <c r="E5" s="171"/>
      <c r="F5" s="171"/>
      <c r="G5" s="171"/>
      <c r="H5" s="172"/>
      <c r="I5" s="172"/>
      <c r="J5" s="171"/>
      <c r="K5" s="171"/>
      <c r="L5" s="171"/>
    </row>
    <row r="6" spans="1:12" ht="19.5" customHeight="1">
      <c r="A6" s="176" t="s">
        <v>11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</row>
    <row r="7" spans="1:12" s="6" customFormat="1" ht="24.75" customHeight="1">
      <c r="A7" s="153" t="s">
        <v>126</v>
      </c>
      <c r="B7" s="117" t="s">
        <v>2</v>
      </c>
      <c r="C7" s="118">
        <f>C8+C9+C10+C11</f>
        <v>363731.07</v>
      </c>
      <c r="D7" s="118">
        <f>D8+D9+D10+D11</f>
        <v>334847.59</v>
      </c>
      <c r="E7" s="19">
        <f>D7/C7*100</f>
        <v>92.05911114494563</v>
      </c>
      <c r="F7" s="5" t="s">
        <v>2</v>
      </c>
      <c r="G7" s="5"/>
      <c r="H7" s="5"/>
      <c r="I7" s="5"/>
      <c r="J7" s="82">
        <f>SUM(J8:J25)/18</f>
        <v>98.27288351696569</v>
      </c>
      <c r="K7" s="84">
        <f>J7/E7</f>
        <v>1.0674976359725716</v>
      </c>
      <c r="L7" s="5" t="s">
        <v>4</v>
      </c>
    </row>
    <row r="8" spans="1:13" ht="59.25" customHeight="1">
      <c r="A8" s="154"/>
      <c r="B8" s="89" t="s">
        <v>21</v>
      </c>
      <c r="C8" s="90">
        <v>169639.82</v>
      </c>
      <c r="D8" s="90">
        <v>150973.78</v>
      </c>
      <c r="E8" s="44">
        <f>D8/C8*100</f>
        <v>88.99666363711067</v>
      </c>
      <c r="F8" s="16" t="s">
        <v>127</v>
      </c>
      <c r="G8" s="4" t="s">
        <v>5</v>
      </c>
      <c r="H8" s="42">
        <v>80</v>
      </c>
      <c r="I8" s="42">
        <v>87.5</v>
      </c>
      <c r="J8" s="42">
        <f aca="true" t="shared" si="0" ref="J8:J19">I8/H8*100</f>
        <v>109.375</v>
      </c>
      <c r="K8" s="43"/>
      <c r="L8" s="8"/>
      <c r="M8" s="78"/>
    </row>
    <row r="9" spans="1:12" ht="96" customHeight="1">
      <c r="A9" s="154"/>
      <c r="B9" s="89" t="s">
        <v>10</v>
      </c>
      <c r="C9" s="90">
        <v>170014.93</v>
      </c>
      <c r="D9" s="90">
        <v>161317.71</v>
      </c>
      <c r="E9" s="44">
        <f>D9/C9*100</f>
        <v>94.88443750204762</v>
      </c>
      <c r="F9" s="16" t="s">
        <v>32</v>
      </c>
      <c r="G9" s="4" t="s">
        <v>5</v>
      </c>
      <c r="H9" s="42">
        <v>100</v>
      </c>
      <c r="I9" s="42">
        <v>100</v>
      </c>
      <c r="J9" s="42">
        <f t="shared" si="0"/>
        <v>100</v>
      </c>
      <c r="K9" s="43"/>
      <c r="L9" s="8"/>
    </row>
    <row r="10" spans="1:12" ht="35.25" customHeight="1">
      <c r="A10" s="154"/>
      <c r="B10" s="89" t="s">
        <v>9</v>
      </c>
      <c r="C10" s="90">
        <v>23638.17</v>
      </c>
      <c r="D10" s="90">
        <v>22117.95</v>
      </c>
      <c r="E10" s="44">
        <f>D10/C10*100</f>
        <v>93.56879149274246</v>
      </c>
      <c r="F10" s="16" t="s">
        <v>276</v>
      </c>
      <c r="G10" s="4" t="s">
        <v>5</v>
      </c>
      <c r="H10" s="42">
        <v>80</v>
      </c>
      <c r="I10" s="42">
        <v>80</v>
      </c>
      <c r="J10" s="42">
        <f t="shared" si="0"/>
        <v>100</v>
      </c>
      <c r="K10" s="43"/>
      <c r="L10" s="8"/>
    </row>
    <row r="11" spans="1:12" ht="109.5" customHeight="1">
      <c r="A11" s="154"/>
      <c r="B11" s="119" t="s">
        <v>269</v>
      </c>
      <c r="C11" s="90">
        <v>438.15</v>
      </c>
      <c r="D11" s="90">
        <v>438.15</v>
      </c>
      <c r="E11" s="44">
        <f>D11/C11*100</f>
        <v>100</v>
      </c>
      <c r="F11" s="16" t="s">
        <v>33</v>
      </c>
      <c r="G11" s="4" t="s">
        <v>5</v>
      </c>
      <c r="H11" s="42">
        <v>18.6</v>
      </c>
      <c r="I11" s="42">
        <v>16.9</v>
      </c>
      <c r="J11" s="42">
        <f t="shared" si="0"/>
        <v>90.86021505376343</v>
      </c>
      <c r="K11" s="43"/>
      <c r="L11" s="8"/>
    </row>
    <row r="12" spans="1:12" s="6" customFormat="1" ht="62.25" customHeight="1">
      <c r="A12" s="154"/>
      <c r="B12" s="89"/>
      <c r="C12" s="90"/>
      <c r="D12" s="90"/>
      <c r="E12" s="44"/>
      <c r="F12" s="16" t="s">
        <v>128</v>
      </c>
      <c r="G12" s="4" t="s">
        <v>5</v>
      </c>
      <c r="H12" s="42">
        <v>75</v>
      </c>
      <c r="I12" s="42">
        <v>72</v>
      </c>
      <c r="J12" s="42">
        <f t="shared" si="0"/>
        <v>96</v>
      </c>
      <c r="K12" s="43"/>
      <c r="L12" s="5"/>
    </row>
    <row r="13" spans="1:12" ht="60">
      <c r="A13" s="154"/>
      <c r="B13" s="89"/>
      <c r="C13" s="90"/>
      <c r="D13" s="90"/>
      <c r="E13" s="44"/>
      <c r="F13" s="16" t="s">
        <v>130</v>
      </c>
      <c r="G13" s="4" t="s">
        <v>5</v>
      </c>
      <c r="H13" s="42">
        <v>25</v>
      </c>
      <c r="I13" s="42">
        <v>21</v>
      </c>
      <c r="J13" s="42">
        <f t="shared" si="0"/>
        <v>84</v>
      </c>
      <c r="K13" s="43"/>
      <c r="L13" s="8"/>
    </row>
    <row r="14" spans="1:12" ht="27.75" customHeight="1">
      <c r="A14" s="154"/>
      <c r="B14" s="89"/>
      <c r="C14" s="90"/>
      <c r="D14" s="90"/>
      <c r="E14" s="44"/>
      <c r="F14" s="16" t="s">
        <v>129</v>
      </c>
      <c r="G14" s="4" t="s">
        <v>5</v>
      </c>
      <c r="H14" s="42">
        <v>100</v>
      </c>
      <c r="I14" s="42">
        <v>99.5</v>
      </c>
      <c r="J14" s="42">
        <f t="shared" si="0"/>
        <v>99.5</v>
      </c>
      <c r="K14" s="43"/>
      <c r="L14" s="8"/>
    </row>
    <row r="15" spans="1:12" ht="111" customHeight="1">
      <c r="A15" s="154"/>
      <c r="B15" s="89"/>
      <c r="C15" s="90"/>
      <c r="D15" s="90"/>
      <c r="E15" s="44"/>
      <c r="F15" s="16" t="s">
        <v>131</v>
      </c>
      <c r="G15" s="4" t="s">
        <v>5</v>
      </c>
      <c r="H15" s="42">
        <v>100</v>
      </c>
      <c r="I15" s="42">
        <v>100</v>
      </c>
      <c r="J15" s="42">
        <f t="shared" si="0"/>
        <v>100</v>
      </c>
      <c r="K15" s="43"/>
      <c r="L15" s="8"/>
    </row>
    <row r="16" spans="1:12" ht="88.5" customHeight="1">
      <c r="A16" s="154"/>
      <c r="B16" s="89"/>
      <c r="C16" s="90"/>
      <c r="D16" s="90"/>
      <c r="E16" s="44"/>
      <c r="F16" s="16" t="s">
        <v>132</v>
      </c>
      <c r="G16" s="4" t="s">
        <v>5</v>
      </c>
      <c r="H16" s="42">
        <v>100</v>
      </c>
      <c r="I16" s="42">
        <v>100</v>
      </c>
      <c r="J16" s="42">
        <f>I16/H16*100</f>
        <v>100</v>
      </c>
      <c r="K16" s="43"/>
      <c r="L16" s="8"/>
    </row>
    <row r="17" spans="1:12" ht="120">
      <c r="A17" s="154"/>
      <c r="B17" s="89"/>
      <c r="C17" s="90"/>
      <c r="D17" s="90"/>
      <c r="E17" s="44"/>
      <c r="F17" s="16" t="s">
        <v>277</v>
      </c>
      <c r="G17" s="4" t="s">
        <v>5</v>
      </c>
      <c r="H17" s="42">
        <v>100</v>
      </c>
      <c r="I17" s="42">
        <v>100</v>
      </c>
      <c r="J17" s="42">
        <f t="shared" si="0"/>
        <v>100</v>
      </c>
      <c r="K17" s="43"/>
      <c r="L17" s="8"/>
    </row>
    <row r="18" spans="1:12" ht="99.75" customHeight="1">
      <c r="A18" s="154"/>
      <c r="B18" s="89"/>
      <c r="C18" s="90"/>
      <c r="D18" s="90"/>
      <c r="E18" s="44"/>
      <c r="F18" s="16" t="s">
        <v>278</v>
      </c>
      <c r="G18" s="4" t="s">
        <v>5</v>
      </c>
      <c r="H18" s="42">
        <v>100</v>
      </c>
      <c r="I18" s="42">
        <v>100</v>
      </c>
      <c r="J18" s="42">
        <f t="shared" si="0"/>
        <v>100</v>
      </c>
      <c r="K18" s="83"/>
      <c r="L18" s="83"/>
    </row>
    <row r="19" spans="1:12" ht="63.75" customHeight="1">
      <c r="A19" s="154"/>
      <c r="B19" s="120"/>
      <c r="C19" s="121"/>
      <c r="D19" s="121"/>
      <c r="E19" s="79"/>
      <c r="F19" s="71" t="s">
        <v>279</v>
      </c>
      <c r="G19" s="58" t="s">
        <v>5</v>
      </c>
      <c r="H19" s="80">
        <v>33</v>
      </c>
      <c r="I19" s="80">
        <v>33</v>
      </c>
      <c r="J19" s="80">
        <f t="shared" si="0"/>
        <v>100</v>
      </c>
      <c r="K19" s="81"/>
      <c r="L19" s="41"/>
    </row>
    <row r="20" spans="1:12" ht="136.5" customHeight="1">
      <c r="A20" s="154"/>
      <c r="B20" s="122"/>
      <c r="C20" s="123"/>
      <c r="D20" s="123"/>
      <c r="E20" s="33"/>
      <c r="F20" s="16" t="s">
        <v>280</v>
      </c>
      <c r="G20" s="4" t="s">
        <v>5</v>
      </c>
      <c r="H20" s="42">
        <v>27</v>
      </c>
      <c r="I20" s="42">
        <v>27</v>
      </c>
      <c r="J20" s="42">
        <f aca="true" t="shared" si="1" ref="J20:J25">I20/H20*100</f>
        <v>100</v>
      </c>
      <c r="K20" s="43"/>
      <c r="L20" s="5"/>
    </row>
    <row r="21" spans="1:12" ht="63" customHeight="1">
      <c r="A21" s="154"/>
      <c r="B21" s="122"/>
      <c r="C21" s="123"/>
      <c r="D21" s="123"/>
      <c r="E21" s="33"/>
      <c r="F21" s="16" t="s">
        <v>281</v>
      </c>
      <c r="G21" s="4" t="s">
        <v>5</v>
      </c>
      <c r="H21" s="42">
        <v>89</v>
      </c>
      <c r="I21" s="42">
        <v>89</v>
      </c>
      <c r="J21" s="42">
        <f t="shared" si="1"/>
        <v>100</v>
      </c>
      <c r="K21" s="43"/>
      <c r="L21" s="5"/>
    </row>
    <row r="22" spans="1:12" ht="75" customHeight="1">
      <c r="A22" s="154"/>
      <c r="B22" s="122"/>
      <c r="C22" s="123"/>
      <c r="D22" s="123"/>
      <c r="E22" s="33"/>
      <c r="F22" s="16" t="s">
        <v>282</v>
      </c>
      <c r="G22" s="4" t="s">
        <v>5</v>
      </c>
      <c r="H22" s="42">
        <v>47</v>
      </c>
      <c r="I22" s="42">
        <v>46</v>
      </c>
      <c r="J22" s="42">
        <f t="shared" si="1"/>
        <v>97.87234042553192</v>
      </c>
      <c r="K22" s="43"/>
      <c r="L22" s="5"/>
    </row>
    <row r="23" spans="1:12" ht="75.75" customHeight="1">
      <c r="A23" s="154"/>
      <c r="B23" s="122"/>
      <c r="C23" s="123"/>
      <c r="D23" s="123"/>
      <c r="E23" s="33"/>
      <c r="F23" s="16" t="s">
        <v>283</v>
      </c>
      <c r="G23" s="4" t="s">
        <v>5</v>
      </c>
      <c r="H23" s="42">
        <v>23</v>
      </c>
      <c r="I23" s="42">
        <v>21</v>
      </c>
      <c r="J23" s="42">
        <f t="shared" si="1"/>
        <v>91.30434782608695</v>
      </c>
      <c r="K23" s="43"/>
      <c r="L23" s="5"/>
    </row>
    <row r="24" spans="1:12" ht="61.5" customHeight="1">
      <c r="A24" s="154"/>
      <c r="B24" s="122"/>
      <c r="C24" s="123"/>
      <c r="D24" s="123"/>
      <c r="E24" s="33"/>
      <c r="F24" s="16" t="s">
        <v>284</v>
      </c>
      <c r="G24" s="4" t="s">
        <v>5</v>
      </c>
      <c r="H24" s="42">
        <v>100</v>
      </c>
      <c r="I24" s="42">
        <v>100</v>
      </c>
      <c r="J24" s="42">
        <f t="shared" si="1"/>
        <v>100</v>
      </c>
      <c r="K24" s="43"/>
      <c r="L24" s="5"/>
    </row>
    <row r="25" spans="1:12" ht="75.75" customHeight="1">
      <c r="A25" s="155"/>
      <c r="B25" s="122"/>
      <c r="C25" s="123"/>
      <c r="D25" s="123"/>
      <c r="E25" s="33"/>
      <c r="F25" s="16" t="s">
        <v>285</v>
      </c>
      <c r="G25" s="4" t="s">
        <v>5</v>
      </c>
      <c r="H25" s="42">
        <v>100</v>
      </c>
      <c r="I25" s="42">
        <v>100</v>
      </c>
      <c r="J25" s="42">
        <f t="shared" si="1"/>
        <v>100</v>
      </c>
      <c r="K25" s="43"/>
      <c r="L25" s="5"/>
    </row>
    <row r="26" spans="1:12" ht="27.75" customHeight="1">
      <c r="A26" s="153" t="s">
        <v>258</v>
      </c>
      <c r="B26" s="117" t="s">
        <v>8</v>
      </c>
      <c r="C26" s="124">
        <f>C27+C28+C29</f>
        <v>191215.41</v>
      </c>
      <c r="D26" s="124">
        <f>D27+D28+D29</f>
        <v>184084.05</v>
      </c>
      <c r="E26" s="46">
        <f>D26/C26*100</f>
        <v>96.2705097878879</v>
      </c>
      <c r="F26" s="45" t="s">
        <v>8</v>
      </c>
      <c r="G26" s="47"/>
      <c r="H26" s="48"/>
      <c r="I26" s="48"/>
      <c r="J26" s="49">
        <f>SUM(J27:J35)/9</f>
        <v>100</v>
      </c>
      <c r="K26" s="50">
        <f>J26/E26</f>
        <v>1.0387396952642014</v>
      </c>
      <c r="L26" s="5" t="s">
        <v>4</v>
      </c>
    </row>
    <row r="27" spans="1:12" ht="24">
      <c r="A27" s="154"/>
      <c r="B27" s="89" t="s">
        <v>21</v>
      </c>
      <c r="C27" s="125">
        <v>75320.76</v>
      </c>
      <c r="D27" s="125">
        <v>75165.4</v>
      </c>
      <c r="E27" s="51">
        <f>D27/C27*100</f>
        <v>99.79373548540933</v>
      </c>
      <c r="F27" s="16" t="s">
        <v>105</v>
      </c>
      <c r="G27" s="4" t="s">
        <v>5</v>
      </c>
      <c r="H27" s="4">
        <v>93.8</v>
      </c>
      <c r="I27" s="4">
        <v>93.8</v>
      </c>
      <c r="J27" s="42">
        <f aca="true" t="shared" si="2" ref="J27:J35">I27/H27*100</f>
        <v>100</v>
      </c>
      <c r="K27" s="43"/>
      <c r="L27" s="8"/>
    </row>
    <row r="28" spans="1:12" ht="27.75" customHeight="1">
      <c r="A28" s="154"/>
      <c r="B28" s="89" t="s">
        <v>10</v>
      </c>
      <c r="C28" s="90">
        <v>111535</v>
      </c>
      <c r="D28" s="90">
        <v>104559</v>
      </c>
      <c r="E28" s="51">
        <f>D28/C28*100</f>
        <v>93.74546106603309</v>
      </c>
      <c r="F28" s="16" t="s">
        <v>53</v>
      </c>
      <c r="G28" s="4" t="s">
        <v>5</v>
      </c>
      <c r="H28" s="85">
        <v>100</v>
      </c>
      <c r="I28" s="85">
        <v>100</v>
      </c>
      <c r="J28" s="42">
        <f t="shared" si="2"/>
        <v>100</v>
      </c>
      <c r="K28" s="43"/>
      <c r="L28" s="8"/>
    </row>
    <row r="29" spans="1:12" ht="24">
      <c r="A29" s="154"/>
      <c r="B29" s="119" t="s">
        <v>56</v>
      </c>
      <c r="C29" s="90">
        <v>4359.65</v>
      </c>
      <c r="D29" s="90">
        <v>4359.65</v>
      </c>
      <c r="E29" s="51">
        <f>D29/C29*100</f>
        <v>100</v>
      </c>
      <c r="F29" s="16" t="s">
        <v>54</v>
      </c>
      <c r="G29" s="4" t="s">
        <v>5</v>
      </c>
      <c r="H29" s="85">
        <v>100</v>
      </c>
      <c r="I29" s="85">
        <v>100</v>
      </c>
      <c r="J29" s="42">
        <f t="shared" si="2"/>
        <v>100</v>
      </c>
      <c r="K29" s="43"/>
      <c r="L29" s="8"/>
    </row>
    <row r="30" spans="1:12" ht="60">
      <c r="A30" s="154"/>
      <c r="B30" s="93"/>
      <c r="C30" s="93"/>
      <c r="D30" s="93"/>
      <c r="E30" s="10"/>
      <c r="F30" s="16" t="s">
        <v>55</v>
      </c>
      <c r="G30" s="4" t="s">
        <v>5</v>
      </c>
      <c r="H30" s="85">
        <v>100</v>
      </c>
      <c r="I30" s="85">
        <v>100</v>
      </c>
      <c r="J30" s="42">
        <f t="shared" si="2"/>
        <v>100</v>
      </c>
      <c r="K30" s="43"/>
      <c r="L30" s="8"/>
    </row>
    <row r="31" spans="1:12" ht="63.75" customHeight="1">
      <c r="A31" s="154"/>
      <c r="B31" s="93"/>
      <c r="C31" s="93"/>
      <c r="D31" s="93"/>
      <c r="E31" s="10"/>
      <c r="F31" s="16" t="s">
        <v>106</v>
      </c>
      <c r="G31" s="4" t="s">
        <v>5</v>
      </c>
      <c r="H31" s="85">
        <v>30</v>
      </c>
      <c r="I31" s="85">
        <v>30</v>
      </c>
      <c r="J31" s="42">
        <f t="shared" si="2"/>
        <v>100</v>
      </c>
      <c r="K31" s="43"/>
      <c r="L31" s="8"/>
    </row>
    <row r="32" spans="1:12" ht="38.25" customHeight="1">
      <c r="A32" s="154"/>
      <c r="B32" s="93"/>
      <c r="C32" s="93"/>
      <c r="D32" s="93"/>
      <c r="E32" s="10"/>
      <c r="F32" s="16" t="s">
        <v>107</v>
      </c>
      <c r="G32" s="4" t="s">
        <v>5</v>
      </c>
      <c r="H32" s="85">
        <v>14</v>
      </c>
      <c r="I32" s="85">
        <v>14</v>
      </c>
      <c r="J32" s="42">
        <f t="shared" si="2"/>
        <v>100</v>
      </c>
      <c r="K32" s="43"/>
      <c r="L32" s="8"/>
    </row>
    <row r="33" spans="1:12" ht="72.75" customHeight="1">
      <c r="A33" s="154"/>
      <c r="B33" s="93"/>
      <c r="C33" s="93"/>
      <c r="D33" s="93"/>
      <c r="E33" s="10"/>
      <c r="F33" s="16" t="s">
        <v>108</v>
      </c>
      <c r="G33" s="4" t="s">
        <v>5</v>
      </c>
      <c r="H33" s="85">
        <v>100</v>
      </c>
      <c r="I33" s="85">
        <v>100</v>
      </c>
      <c r="J33" s="42">
        <f t="shared" si="2"/>
        <v>100</v>
      </c>
      <c r="K33" s="43"/>
      <c r="L33" s="8"/>
    </row>
    <row r="34" spans="1:12" ht="51" customHeight="1">
      <c r="A34" s="154"/>
      <c r="B34" s="93"/>
      <c r="C34" s="93"/>
      <c r="D34" s="93"/>
      <c r="E34" s="10"/>
      <c r="F34" s="16" t="s">
        <v>109</v>
      </c>
      <c r="G34" s="4" t="s">
        <v>0</v>
      </c>
      <c r="H34" s="85">
        <v>343</v>
      </c>
      <c r="I34" s="85">
        <v>343</v>
      </c>
      <c r="J34" s="42">
        <f t="shared" si="2"/>
        <v>100</v>
      </c>
      <c r="K34" s="43"/>
      <c r="L34" s="8"/>
    </row>
    <row r="35" spans="1:12" ht="98.25" customHeight="1">
      <c r="A35" s="155"/>
      <c r="B35" s="93"/>
      <c r="C35" s="93"/>
      <c r="D35" s="93"/>
      <c r="E35" s="10"/>
      <c r="F35" s="16" t="s">
        <v>133</v>
      </c>
      <c r="G35" s="4" t="s">
        <v>0</v>
      </c>
      <c r="H35" s="85">
        <v>100</v>
      </c>
      <c r="I35" s="85">
        <v>100</v>
      </c>
      <c r="J35" s="42">
        <f t="shared" si="2"/>
        <v>100</v>
      </c>
      <c r="K35" s="43"/>
      <c r="L35" s="8"/>
    </row>
    <row r="36" spans="1:12" s="7" customFormat="1" ht="29.25" customHeight="1">
      <c r="A36" s="153" t="s">
        <v>134</v>
      </c>
      <c r="B36" s="117" t="s">
        <v>2</v>
      </c>
      <c r="C36" s="118">
        <f>C37+C38</f>
        <v>25206.53</v>
      </c>
      <c r="D36" s="118">
        <f>D37+D38</f>
        <v>25206.49</v>
      </c>
      <c r="E36" s="19">
        <f>D36/C36*100</f>
        <v>99.99984131096188</v>
      </c>
      <c r="F36" s="5" t="s">
        <v>2</v>
      </c>
      <c r="G36" s="5"/>
      <c r="H36" s="5"/>
      <c r="I36" s="5"/>
      <c r="J36" s="49">
        <f>SUM(J37:J43)/7</f>
        <v>100</v>
      </c>
      <c r="K36" s="50">
        <f>J36/E36</f>
        <v>1.0000015868928993</v>
      </c>
      <c r="L36" s="5" t="s">
        <v>4</v>
      </c>
    </row>
    <row r="37" spans="1:12" s="7" customFormat="1" ht="36">
      <c r="A37" s="154"/>
      <c r="B37" s="89" t="s">
        <v>21</v>
      </c>
      <c r="C37" s="90">
        <v>21889.85</v>
      </c>
      <c r="D37" s="90">
        <v>21889.81</v>
      </c>
      <c r="E37" s="44">
        <f>D37/C37*100</f>
        <v>99.99981726690682</v>
      </c>
      <c r="F37" s="52" t="s">
        <v>69</v>
      </c>
      <c r="G37" s="4" t="s">
        <v>1</v>
      </c>
      <c r="H37" s="4">
        <v>20</v>
      </c>
      <c r="I37" s="53">
        <v>20</v>
      </c>
      <c r="J37" s="42">
        <f aca="true" t="shared" si="3" ref="J37:J43">I37/H37*100</f>
        <v>100</v>
      </c>
      <c r="K37" s="43"/>
      <c r="L37" s="8"/>
    </row>
    <row r="38" spans="1:12" s="7" customFormat="1" ht="41.25" customHeight="1">
      <c r="A38" s="154"/>
      <c r="B38" s="89" t="s">
        <v>10</v>
      </c>
      <c r="C38" s="90">
        <v>3316.68</v>
      </c>
      <c r="D38" s="90">
        <v>3316.68</v>
      </c>
      <c r="E38" s="44"/>
      <c r="F38" s="16" t="s">
        <v>110</v>
      </c>
      <c r="G38" s="4" t="s">
        <v>1</v>
      </c>
      <c r="H38" s="4">
        <v>6</v>
      </c>
      <c r="I38" s="53">
        <v>6</v>
      </c>
      <c r="J38" s="42">
        <f t="shared" si="3"/>
        <v>100</v>
      </c>
      <c r="K38" s="43"/>
      <c r="L38" s="8"/>
    </row>
    <row r="39" spans="1:12" s="7" customFormat="1" ht="24">
      <c r="A39" s="154"/>
      <c r="B39" s="89"/>
      <c r="C39" s="90"/>
      <c r="D39" s="90"/>
      <c r="E39" s="44"/>
      <c r="F39" s="16" t="s">
        <v>70</v>
      </c>
      <c r="G39" s="4" t="s">
        <v>1</v>
      </c>
      <c r="H39" s="4">
        <v>32</v>
      </c>
      <c r="I39" s="53">
        <v>32</v>
      </c>
      <c r="J39" s="42">
        <f t="shared" si="3"/>
        <v>100</v>
      </c>
      <c r="K39" s="43"/>
      <c r="L39" s="8"/>
    </row>
    <row r="40" spans="1:12" s="7" customFormat="1" ht="36">
      <c r="A40" s="154"/>
      <c r="B40" s="89"/>
      <c r="C40" s="90"/>
      <c r="D40" s="90"/>
      <c r="E40" s="44"/>
      <c r="F40" s="16" t="s">
        <v>71</v>
      </c>
      <c r="G40" s="4" t="s">
        <v>1</v>
      </c>
      <c r="H40" s="4">
        <v>2</v>
      </c>
      <c r="I40" s="53">
        <v>2</v>
      </c>
      <c r="J40" s="42">
        <f t="shared" si="3"/>
        <v>100</v>
      </c>
      <c r="K40" s="43"/>
      <c r="L40" s="8"/>
    </row>
    <row r="41" spans="1:12" s="7" customFormat="1" ht="36">
      <c r="A41" s="154"/>
      <c r="B41" s="89"/>
      <c r="C41" s="90"/>
      <c r="D41" s="90"/>
      <c r="E41" s="44"/>
      <c r="F41" s="16" t="s">
        <v>72</v>
      </c>
      <c r="G41" s="4" t="s">
        <v>1</v>
      </c>
      <c r="H41" s="4">
        <v>6</v>
      </c>
      <c r="I41" s="53">
        <v>6</v>
      </c>
      <c r="J41" s="42">
        <f t="shared" si="3"/>
        <v>100</v>
      </c>
      <c r="K41" s="43"/>
      <c r="L41" s="8"/>
    </row>
    <row r="42" spans="1:12" s="7" customFormat="1" ht="24">
      <c r="A42" s="154"/>
      <c r="B42" s="89"/>
      <c r="C42" s="90"/>
      <c r="D42" s="90"/>
      <c r="E42" s="44"/>
      <c r="F42" s="16" t="s">
        <v>273</v>
      </c>
      <c r="G42" s="4" t="s">
        <v>1</v>
      </c>
      <c r="H42" s="4">
        <v>1</v>
      </c>
      <c r="I42" s="53">
        <v>1</v>
      </c>
      <c r="J42" s="42">
        <f t="shared" si="3"/>
        <v>100</v>
      </c>
      <c r="K42" s="43"/>
      <c r="L42" s="8"/>
    </row>
    <row r="43" spans="1:12" s="7" customFormat="1" ht="48">
      <c r="A43" s="155"/>
      <c r="B43" s="89"/>
      <c r="C43" s="90"/>
      <c r="D43" s="90"/>
      <c r="E43" s="44"/>
      <c r="F43" s="16" t="s">
        <v>274</v>
      </c>
      <c r="G43" s="4" t="s">
        <v>1</v>
      </c>
      <c r="H43" s="4">
        <v>1</v>
      </c>
      <c r="I43" s="53">
        <v>1</v>
      </c>
      <c r="J43" s="42">
        <f t="shared" si="3"/>
        <v>100</v>
      </c>
      <c r="K43" s="43"/>
      <c r="L43" s="8"/>
    </row>
    <row r="44" spans="1:12" ht="24" customHeight="1">
      <c r="A44" s="153" t="s">
        <v>261</v>
      </c>
      <c r="B44" s="118" t="s">
        <v>2</v>
      </c>
      <c r="C44" s="126">
        <f>C45+C46</f>
        <v>559.0799999999999</v>
      </c>
      <c r="D44" s="126">
        <f>D45+D46</f>
        <v>559.0799999999999</v>
      </c>
      <c r="E44" s="46">
        <f>D44/C44*100</f>
        <v>100</v>
      </c>
      <c r="F44" s="21" t="s">
        <v>2</v>
      </c>
      <c r="G44" s="5"/>
      <c r="H44" s="3"/>
      <c r="I44" s="3"/>
      <c r="J44" s="21">
        <f>(J45+J46)/2</f>
        <v>100</v>
      </c>
      <c r="K44" s="50">
        <f>J44/E44</f>
        <v>1</v>
      </c>
      <c r="L44" s="5" t="s">
        <v>4</v>
      </c>
    </row>
    <row r="45" spans="1:12" ht="61.5" customHeight="1">
      <c r="A45" s="154"/>
      <c r="B45" s="89" t="s">
        <v>21</v>
      </c>
      <c r="C45" s="90">
        <v>275.18</v>
      </c>
      <c r="D45" s="90">
        <v>275.18</v>
      </c>
      <c r="E45" s="3">
        <f>D45/C45*100</f>
        <v>100</v>
      </c>
      <c r="F45" s="16" t="s">
        <v>271</v>
      </c>
      <c r="G45" s="18" t="s">
        <v>5</v>
      </c>
      <c r="H45" s="23">
        <v>36</v>
      </c>
      <c r="I45" s="23">
        <v>36</v>
      </c>
      <c r="J45" s="3">
        <f>I45/H45*100</f>
        <v>100</v>
      </c>
      <c r="K45" s="10"/>
      <c r="L45" s="4"/>
    </row>
    <row r="46" spans="1:12" ht="39.75" customHeight="1">
      <c r="A46" s="154"/>
      <c r="B46" s="89" t="s">
        <v>10</v>
      </c>
      <c r="C46" s="90">
        <v>283.9</v>
      </c>
      <c r="D46" s="90">
        <v>283.9</v>
      </c>
      <c r="E46" s="3">
        <f>D46/C46*100</f>
        <v>100</v>
      </c>
      <c r="F46" s="16" t="s">
        <v>272</v>
      </c>
      <c r="G46" s="18" t="s">
        <v>0</v>
      </c>
      <c r="H46" s="72">
        <v>10</v>
      </c>
      <c r="I46" s="72">
        <v>10</v>
      </c>
      <c r="J46" s="3">
        <f>I46/H46*100</f>
        <v>100</v>
      </c>
      <c r="K46" s="10"/>
      <c r="L46" s="4"/>
    </row>
    <row r="47" spans="1:12" ht="26.25" customHeight="1">
      <c r="A47" s="158" t="s">
        <v>25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60"/>
    </row>
    <row r="48" spans="1:12" ht="36" customHeight="1">
      <c r="A48" s="153" t="s">
        <v>171</v>
      </c>
      <c r="B48" s="118" t="s">
        <v>2</v>
      </c>
      <c r="C48" s="126">
        <f>C49+C50</f>
        <v>9138.07</v>
      </c>
      <c r="D48" s="126">
        <f>D49+D50</f>
        <v>9135.439999999999</v>
      </c>
      <c r="E48" s="46">
        <f>+D48/C48*100</f>
        <v>99.97121930560829</v>
      </c>
      <c r="F48" s="21" t="s">
        <v>2</v>
      </c>
      <c r="G48" s="5"/>
      <c r="H48" s="40"/>
      <c r="I48" s="45"/>
      <c r="J48" s="21">
        <f>SUM(J49:J50)/2</f>
        <v>100</v>
      </c>
      <c r="K48" s="50">
        <f>J48/E48</f>
        <v>1.000287889800601</v>
      </c>
      <c r="L48" s="5" t="s">
        <v>22</v>
      </c>
    </row>
    <row r="49" spans="1:12" ht="28.5" customHeight="1">
      <c r="A49" s="154"/>
      <c r="B49" s="89" t="s">
        <v>21</v>
      </c>
      <c r="C49" s="90">
        <v>8858.35</v>
      </c>
      <c r="D49" s="90">
        <v>8855.72</v>
      </c>
      <c r="E49" s="3">
        <f>D49/C49*100</f>
        <v>99.9703104980047</v>
      </c>
      <c r="F49" s="16" t="s">
        <v>115</v>
      </c>
      <c r="G49" s="18" t="s">
        <v>7</v>
      </c>
      <c r="H49" s="20">
        <v>26</v>
      </c>
      <c r="I49" s="20">
        <v>26</v>
      </c>
      <c r="J49" s="3">
        <f>(I49/H49)*100</f>
        <v>100</v>
      </c>
      <c r="K49" s="18"/>
      <c r="L49" s="5"/>
    </row>
    <row r="50" spans="1:12" ht="24">
      <c r="A50" s="155"/>
      <c r="B50" s="89" t="s">
        <v>10</v>
      </c>
      <c r="C50" s="90">
        <v>279.72</v>
      </c>
      <c r="D50" s="90">
        <v>279.72</v>
      </c>
      <c r="E50" s="3"/>
      <c r="F50" s="16" t="s">
        <v>116</v>
      </c>
      <c r="G50" s="4" t="s">
        <v>48</v>
      </c>
      <c r="H50" s="20">
        <v>65.9</v>
      </c>
      <c r="I50" s="20">
        <v>65.9</v>
      </c>
      <c r="J50" s="3">
        <f>(I50/H50)*100</f>
        <v>100</v>
      </c>
      <c r="K50" s="18"/>
      <c r="L50" s="4"/>
    </row>
    <row r="51" spans="1:12" ht="25.5" customHeight="1">
      <c r="A51" s="153" t="s">
        <v>259</v>
      </c>
      <c r="B51" s="118" t="s">
        <v>2</v>
      </c>
      <c r="C51" s="126">
        <f>C52+C53</f>
        <v>48271.990000000005</v>
      </c>
      <c r="D51" s="126">
        <f>D52+D53</f>
        <v>46528.880000000005</v>
      </c>
      <c r="E51" s="46">
        <f>+D51/C51*100</f>
        <v>96.38898251346174</v>
      </c>
      <c r="F51" s="21" t="s">
        <v>2</v>
      </c>
      <c r="G51" s="5"/>
      <c r="H51" s="40"/>
      <c r="I51" s="45"/>
      <c r="J51" s="21">
        <f>SUM(J52:J56)/5</f>
        <v>100</v>
      </c>
      <c r="K51" s="50">
        <f>J51/E51</f>
        <v>1.0374629692354511</v>
      </c>
      <c r="L51" s="5" t="s">
        <v>22</v>
      </c>
    </row>
    <row r="52" spans="1:12" ht="18.75" customHeight="1">
      <c r="A52" s="154"/>
      <c r="B52" s="89" t="s">
        <v>21</v>
      </c>
      <c r="C52" s="90">
        <v>28168.09</v>
      </c>
      <c r="D52" s="90">
        <v>26529.86</v>
      </c>
      <c r="E52" s="3">
        <f>D52/C52*100</f>
        <v>94.18409270916132</v>
      </c>
      <c r="F52" s="54" t="s">
        <v>46</v>
      </c>
      <c r="G52" s="18" t="s">
        <v>7</v>
      </c>
      <c r="H52" s="18">
        <v>61</v>
      </c>
      <c r="I52" s="18">
        <v>61</v>
      </c>
      <c r="J52" s="3">
        <f>I52/H52*100</f>
        <v>100</v>
      </c>
      <c r="K52" s="18"/>
      <c r="L52" s="4"/>
    </row>
    <row r="53" spans="1:12" ht="18" customHeight="1">
      <c r="A53" s="154"/>
      <c r="B53" s="90" t="s">
        <v>10</v>
      </c>
      <c r="C53" s="90">
        <v>20103.9</v>
      </c>
      <c r="D53" s="90">
        <v>19999.02</v>
      </c>
      <c r="E53" s="3">
        <f>D53/C53*100</f>
        <v>99.47831017862205</v>
      </c>
      <c r="F53" s="16" t="s">
        <v>112</v>
      </c>
      <c r="G53" s="18" t="s">
        <v>47</v>
      </c>
      <c r="H53" s="18">
        <v>3260.9</v>
      </c>
      <c r="I53" s="18">
        <v>3260.9</v>
      </c>
      <c r="J53" s="3">
        <f>I53/H53*100</f>
        <v>100</v>
      </c>
      <c r="K53" s="18"/>
      <c r="L53" s="5"/>
    </row>
    <row r="54" spans="1:12" ht="19.5" customHeight="1">
      <c r="A54" s="154"/>
      <c r="B54" s="89"/>
      <c r="C54" s="90"/>
      <c r="D54" s="90"/>
      <c r="E54" s="3"/>
      <c r="F54" s="16" t="s">
        <v>60</v>
      </c>
      <c r="G54" s="18" t="s">
        <v>47</v>
      </c>
      <c r="H54" s="18">
        <v>19072</v>
      </c>
      <c r="I54" s="18">
        <v>19072</v>
      </c>
      <c r="J54" s="3">
        <f>I54/H54*100</f>
        <v>100</v>
      </c>
      <c r="K54" s="18"/>
      <c r="L54" s="4"/>
    </row>
    <row r="55" spans="1:12" ht="20.25" customHeight="1">
      <c r="A55" s="154"/>
      <c r="B55" s="93"/>
      <c r="C55" s="89"/>
      <c r="D55" s="89"/>
      <c r="E55" s="55"/>
      <c r="F55" s="16" t="s">
        <v>73</v>
      </c>
      <c r="G55" s="18" t="s">
        <v>48</v>
      </c>
      <c r="H55" s="18">
        <v>64</v>
      </c>
      <c r="I55" s="18">
        <v>64</v>
      </c>
      <c r="J55" s="3">
        <f>I55/H55*100</f>
        <v>100</v>
      </c>
      <c r="K55" s="18"/>
      <c r="L55" s="4"/>
    </row>
    <row r="56" spans="1:12" ht="22.5" customHeight="1">
      <c r="A56" s="154"/>
      <c r="B56" s="93"/>
      <c r="C56" s="89"/>
      <c r="D56" s="89"/>
      <c r="E56" s="55"/>
      <c r="F56" s="16" t="s">
        <v>104</v>
      </c>
      <c r="G56" s="18" t="s">
        <v>48</v>
      </c>
      <c r="H56" s="18">
        <v>2.116</v>
      </c>
      <c r="I56" s="18">
        <v>2.116</v>
      </c>
      <c r="J56" s="3">
        <f>I56/H56*100</f>
        <v>100</v>
      </c>
      <c r="K56" s="18"/>
      <c r="L56" s="4"/>
    </row>
    <row r="57" spans="1:13" ht="22.5" customHeight="1">
      <c r="A57" s="153" t="s">
        <v>173</v>
      </c>
      <c r="B57" s="117" t="s">
        <v>2</v>
      </c>
      <c r="C57" s="129">
        <f>C58</f>
        <v>60.99</v>
      </c>
      <c r="D57" s="129">
        <f>D58</f>
        <v>60.99</v>
      </c>
      <c r="E57" s="50">
        <f>D57/C57*100</f>
        <v>100</v>
      </c>
      <c r="F57" s="5" t="s">
        <v>2</v>
      </c>
      <c r="G57" s="18"/>
      <c r="H57" s="18"/>
      <c r="I57" s="45"/>
      <c r="J57" s="21">
        <f>(J58+J59+J60)/3</f>
        <v>100</v>
      </c>
      <c r="K57" s="50">
        <f>E57/J57</f>
        <v>1</v>
      </c>
      <c r="L57" s="5" t="s">
        <v>4</v>
      </c>
      <c r="M57" s="6"/>
    </row>
    <row r="58" spans="1:12" ht="22.5" customHeight="1">
      <c r="A58" s="154"/>
      <c r="B58" s="89" t="s">
        <v>21</v>
      </c>
      <c r="C58" s="99">
        <v>60.99</v>
      </c>
      <c r="D58" s="99">
        <v>60.99</v>
      </c>
      <c r="E58" s="96"/>
      <c r="F58" s="16" t="s">
        <v>176</v>
      </c>
      <c r="G58" s="18" t="s">
        <v>1</v>
      </c>
      <c r="H58" s="18">
        <v>12</v>
      </c>
      <c r="I58" s="18">
        <v>12</v>
      </c>
      <c r="J58" s="3">
        <f>I58/H58*100</f>
        <v>100</v>
      </c>
      <c r="K58" s="18"/>
      <c r="L58" s="4"/>
    </row>
    <row r="59" spans="1:12" ht="22.5" customHeight="1">
      <c r="A59" s="154"/>
      <c r="B59" s="93"/>
      <c r="C59" s="93"/>
      <c r="D59" s="93"/>
      <c r="E59" s="10"/>
      <c r="F59" s="16" t="s">
        <v>177</v>
      </c>
      <c r="G59" s="18" t="s">
        <v>144</v>
      </c>
      <c r="H59" s="18">
        <v>5</v>
      </c>
      <c r="I59" s="18">
        <v>5</v>
      </c>
      <c r="J59" s="3">
        <f>I59/H59*100</f>
        <v>100</v>
      </c>
      <c r="K59" s="18"/>
      <c r="L59" s="4"/>
    </row>
    <row r="60" spans="1:12" ht="25.5" customHeight="1">
      <c r="A60" s="154"/>
      <c r="B60" s="93"/>
      <c r="C60" s="99"/>
      <c r="D60" s="99"/>
      <c r="E60" s="96"/>
      <c r="F60" s="16" t="s">
        <v>178</v>
      </c>
      <c r="G60" s="18" t="s">
        <v>87</v>
      </c>
      <c r="H60" s="18">
        <v>16</v>
      </c>
      <c r="I60" s="18">
        <v>16</v>
      </c>
      <c r="J60" s="3">
        <f>I60/H60*100</f>
        <v>100</v>
      </c>
      <c r="K60" s="18"/>
      <c r="L60" s="4"/>
    </row>
    <row r="61" spans="1:12" ht="22.5" customHeight="1">
      <c r="A61" s="153" t="s">
        <v>265</v>
      </c>
      <c r="B61" s="117" t="s">
        <v>2</v>
      </c>
      <c r="C61" s="129">
        <f>C62+C63+C64</f>
        <v>26989.63</v>
      </c>
      <c r="D61" s="129">
        <f>D62+D63+D64</f>
        <v>26988.99</v>
      </c>
      <c r="E61" s="50">
        <f>D61/C61*100</f>
        <v>99.99762871888204</v>
      </c>
      <c r="F61" s="5" t="s">
        <v>2</v>
      </c>
      <c r="G61" s="18"/>
      <c r="H61" s="18"/>
      <c r="I61" s="45"/>
      <c r="J61" s="21">
        <f>(J62+J63)/2</f>
        <v>100</v>
      </c>
      <c r="K61" s="50">
        <f>E61/J61</f>
        <v>0.9999762871888204</v>
      </c>
      <c r="L61" s="5" t="s">
        <v>4</v>
      </c>
    </row>
    <row r="62" spans="1:12" ht="37.5" customHeight="1">
      <c r="A62" s="154"/>
      <c r="B62" s="89" t="s">
        <v>21</v>
      </c>
      <c r="C62" s="99">
        <v>891.27</v>
      </c>
      <c r="D62" s="99">
        <v>891.27</v>
      </c>
      <c r="E62" s="96"/>
      <c r="F62" s="16" t="s">
        <v>266</v>
      </c>
      <c r="G62" s="18" t="s">
        <v>1</v>
      </c>
      <c r="H62" s="18">
        <v>2</v>
      </c>
      <c r="I62" s="18">
        <v>2</v>
      </c>
      <c r="J62" s="3">
        <f>I62/H62*100</f>
        <v>100</v>
      </c>
      <c r="K62" s="18"/>
      <c r="L62" s="4"/>
    </row>
    <row r="63" spans="1:12" ht="27" customHeight="1">
      <c r="A63" s="154"/>
      <c r="B63" s="89" t="s">
        <v>10</v>
      </c>
      <c r="C63" s="89">
        <v>25003.58</v>
      </c>
      <c r="D63" s="89">
        <v>25002.95</v>
      </c>
      <c r="E63" s="10"/>
      <c r="F63" s="16" t="s">
        <v>267</v>
      </c>
      <c r="G63" s="18" t="s">
        <v>102</v>
      </c>
      <c r="H63" s="18">
        <v>20.1</v>
      </c>
      <c r="I63" s="18">
        <v>20.1</v>
      </c>
      <c r="J63" s="3">
        <f>I63/H63*100</f>
        <v>100</v>
      </c>
      <c r="K63" s="18"/>
      <c r="L63" s="4"/>
    </row>
    <row r="64" spans="1:12" ht="26.25" customHeight="1">
      <c r="A64" s="154"/>
      <c r="B64" s="89" t="s">
        <v>9</v>
      </c>
      <c r="C64" s="99">
        <v>1094.78</v>
      </c>
      <c r="D64" s="99">
        <v>1094.77</v>
      </c>
      <c r="E64" s="96"/>
      <c r="F64" s="16"/>
      <c r="G64" s="18"/>
      <c r="H64" s="18"/>
      <c r="I64" s="18"/>
      <c r="J64" s="3"/>
      <c r="K64" s="18"/>
      <c r="L64" s="4"/>
    </row>
    <row r="65" spans="1:12" ht="24.75" customHeight="1">
      <c r="A65" s="155"/>
      <c r="B65" s="93"/>
      <c r="C65" s="99"/>
      <c r="D65" s="99"/>
      <c r="E65" s="96"/>
      <c r="F65" s="16"/>
      <c r="G65" s="18"/>
      <c r="H65" s="18"/>
      <c r="I65" s="18"/>
      <c r="J65" s="3"/>
      <c r="K65" s="18"/>
      <c r="L65" s="4"/>
    </row>
    <row r="66" spans="1:12" ht="36" customHeight="1">
      <c r="A66" s="170" t="s">
        <v>287</v>
      </c>
      <c r="B66" s="118" t="s">
        <v>2</v>
      </c>
      <c r="C66" s="126">
        <f>C67+C68+C69</f>
        <v>13838.520000000002</v>
      </c>
      <c r="D66" s="126">
        <f>D67+D68+D69</f>
        <v>13835.5</v>
      </c>
      <c r="E66" s="46">
        <f aca="true" t="shared" si="4" ref="E66:E79">D66/C66*100</f>
        <v>99.97817685706273</v>
      </c>
      <c r="F66" s="21" t="s">
        <v>2</v>
      </c>
      <c r="G66" s="5"/>
      <c r="H66" s="40"/>
      <c r="I66" s="45"/>
      <c r="J66" s="21">
        <f>SUM(J67:J69)/3</f>
        <v>100</v>
      </c>
      <c r="K66" s="50">
        <f>J66/E66</f>
        <v>1.000218279064725</v>
      </c>
      <c r="L66" s="5" t="s">
        <v>22</v>
      </c>
    </row>
    <row r="67" spans="1:12" ht="27" customHeight="1">
      <c r="A67" s="170"/>
      <c r="B67" s="130" t="s">
        <v>21</v>
      </c>
      <c r="C67" s="130">
        <v>4057.96</v>
      </c>
      <c r="D67" s="130">
        <v>4054.95</v>
      </c>
      <c r="E67" s="57">
        <f t="shared" si="4"/>
        <v>99.9258247986673</v>
      </c>
      <c r="F67" s="91" t="s">
        <v>121</v>
      </c>
      <c r="G67" s="58" t="s">
        <v>48</v>
      </c>
      <c r="H67" s="22">
        <v>1.5</v>
      </c>
      <c r="I67" s="18">
        <v>1.5</v>
      </c>
      <c r="J67" s="3">
        <f>I67/H67*100</f>
        <v>100</v>
      </c>
      <c r="K67" s="20"/>
      <c r="L67" s="4"/>
    </row>
    <row r="68" spans="1:12" ht="27" customHeight="1">
      <c r="A68" s="177"/>
      <c r="B68" s="90" t="s">
        <v>10</v>
      </c>
      <c r="C68" s="90">
        <v>9210.53</v>
      </c>
      <c r="D68" s="90">
        <v>9210.53</v>
      </c>
      <c r="E68" s="46">
        <f t="shared" si="4"/>
        <v>100</v>
      </c>
      <c r="F68" s="16" t="s">
        <v>182</v>
      </c>
      <c r="G68" s="58" t="s">
        <v>183</v>
      </c>
      <c r="H68" s="59">
        <v>27.6</v>
      </c>
      <c r="I68" s="59">
        <v>27.6</v>
      </c>
      <c r="J68" s="56">
        <v>100</v>
      </c>
      <c r="K68" s="18"/>
      <c r="L68" s="4"/>
    </row>
    <row r="69" spans="1:12" ht="26.25" customHeight="1">
      <c r="A69" s="177"/>
      <c r="B69" s="90" t="s">
        <v>9</v>
      </c>
      <c r="C69" s="90">
        <v>570.03</v>
      </c>
      <c r="D69" s="90">
        <v>570.02</v>
      </c>
      <c r="E69" s="46">
        <f t="shared" si="4"/>
        <v>99.99824570636633</v>
      </c>
      <c r="F69" s="91" t="s">
        <v>122</v>
      </c>
      <c r="G69" s="18" t="s">
        <v>42</v>
      </c>
      <c r="H69" s="18">
        <v>3</v>
      </c>
      <c r="I69" s="18">
        <v>3</v>
      </c>
      <c r="J69" s="3">
        <f>(I69/H69)*100</f>
        <v>100</v>
      </c>
      <c r="K69" s="18"/>
      <c r="L69" s="4"/>
    </row>
    <row r="70" spans="1:12" ht="26.25" customHeight="1">
      <c r="A70" s="152"/>
      <c r="B70" s="90"/>
      <c r="C70" s="90"/>
      <c r="D70" s="90"/>
      <c r="E70" s="46"/>
      <c r="F70" s="91" t="s">
        <v>288</v>
      </c>
      <c r="G70" s="18" t="s">
        <v>102</v>
      </c>
      <c r="H70" s="18">
        <v>4.8</v>
      </c>
      <c r="I70" s="18">
        <v>4.8</v>
      </c>
      <c r="J70" s="3">
        <f aca="true" t="shared" si="5" ref="J70:J76">(I70/H70)*100</f>
        <v>100</v>
      </c>
      <c r="K70" s="18"/>
      <c r="L70" s="4"/>
    </row>
    <row r="71" spans="1:12" ht="26.25" customHeight="1">
      <c r="A71" s="152"/>
      <c r="B71" s="90"/>
      <c r="C71" s="90"/>
      <c r="D71" s="90"/>
      <c r="E71" s="46"/>
      <c r="F71" s="91" t="s">
        <v>289</v>
      </c>
      <c r="G71" s="18" t="s">
        <v>5</v>
      </c>
      <c r="H71" s="18">
        <v>1.4</v>
      </c>
      <c r="I71" s="18">
        <v>1.4</v>
      </c>
      <c r="J71" s="3">
        <f t="shared" si="5"/>
        <v>100</v>
      </c>
      <c r="K71" s="18"/>
      <c r="L71" s="4"/>
    </row>
    <row r="72" spans="1:12" ht="26.25" customHeight="1">
      <c r="A72" s="152"/>
      <c r="B72" s="90"/>
      <c r="C72" s="90"/>
      <c r="D72" s="90"/>
      <c r="E72" s="46"/>
      <c r="F72" s="91" t="s">
        <v>290</v>
      </c>
      <c r="G72" s="18" t="s">
        <v>5</v>
      </c>
      <c r="H72" s="18">
        <v>1.9</v>
      </c>
      <c r="I72" s="18">
        <v>1.9</v>
      </c>
      <c r="J72" s="3">
        <f t="shared" si="5"/>
        <v>100</v>
      </c>
      <c r="K72" s="18"/>
      <c r="L72" s="4"/>
    </row>
    <row r="73" spans="1:12" ht="26.25" customHeight="1">
      <c r="A73" s="152"/>
      <c r="B73" s="90"/>
      <c r="C73" s="90"/>
      <c r="D73" s="90"/>
      <c r="E73" s="46"/>
      <c r="F73" s="91" t="s">
        <v>295</v>
      </c>
      <c r="G73" s="18" t="s">
        <v>292</v>
      </c>
      <c r="H73" s="44">
        <v>5</v>
      </c>
      <c r="I73" s="44">
        <v>5</v>
      </c>
      <c r="J73" s="3">
        <f t="shared" si="5"/>
        <v>100</v>
      </c>
      <c r="K73" s="18"/>
      <c r="L73" s="4"/>
    </row>
    <row r="74" spans="1:12" ht="18.75" customHeight="1">
      <c r="A74" s="152"/>
      <c r="B74" s="90"/>
      <c r="C74" s="90"/>
      <c r="D74" s="90"/>
      <c r="E74" s="46"/>
      <c r="F74" s="91" t="s">
        <v>291</v>
      </c>
      <c r="G74" s="18" t="s">
        <v>292</v>
      </c>
      <c r="H74" s="44">
        <v>6</v>
      </c>
      <c r="I74" s="44">
        <v>6</v>
      </c>
      <c r="J74" s="3">
        <f t="shared" si="5"/>
        <v>100</v>
      </c>
      <c r="K74" s="18"/>
      <c r="L74" s="4"/>
    </row>
    <row r="75" spans="1:12" ht="26.25" customHeight="1">
      <c r="A75" s="152"/>
      <c r="B75" s="90"/>
      <c r="C75" s="90"/>
      <c r="D75" s="90"/>
      <c r="E75" s="46"/>
      <c r="F75" s="91" t="s">
        <v>293</v>
      </c>
      <c r="G75" s="18" t="s">
        <v>292</v>
      </c>
      <c r="H75" s="18">
        <v>1.4</v>
      </c>
      <c r="I75" s="18">
        <v>1.4</v>
      </c>
      <c r="J75" s="3">
        <f t="shared" si="5"/>
        <v>100</v>
      </c>
      <c r="K75" s="18"/>
      <c r="L75" s="4"/>
    </row>
    <row r="76" spans="1:12" ht="39.75" customHeight="1">
      <c r="A76" s="152"/>
      <c r="B76" s="90"/>
      <c r="C76" s="90"/>
      <c r="D76" s="90"/>
      <c r="E76" s="46"/>
      <c r="F76" s="91" t="s">
        <v>294</v>
      </c>
      <c r="G76" s="18" t="s">
        <v>0</v>
      </c>
      <c r="H76" s="18">
        <v>70</v>
      </c>
      <c r="I76" s="18">
        <v>70</v>
      </c>
      <c r="J76" s="3">
        <f t="shared" si="5"/>
        <v>100</v>
      </c>
      <c r="K76" s="18"/>
      <c r="L76" s="4"/>
    </row>
    <row r="77" spans="1:12" ht="36" customHeight="1">
      <c r="A77" s="127" t="s">
        <v>59</v>
      </c>
      <c r="B77" s="118" t="s">
        <v>2</v>
      </c>
      <c r="C77" s="126">
        <f>C78+C79</f>
        <v>10569.27</v>
      </c>
      <c r="D77" s="126">
        <f>D78+D79</f>
        <v>10566.26</v>
      </c>
      <c r="E77" s="46">
        <f t="shared" si="4"/>
        <v>99.97152121196639</v>
      </c>
      <c r="F77" s="21" t="s">
        <v>2</v>
      </c>
      <c r="G77" s="18"/>
      <c r="H77" s="18"/>
      <c r="I77" s="18"/>
      <c r="J77" s="21">
        <f>(J78+J79+J80)/3</f>
        <v>100</v>
      </c>
      <c r="K77" s="50">
        <f>J77/E77</f>
        <v>1.000284869007577</v>
      </c>
      <c r="L77" s="46" t="s">
        <v>22</v>
      </c>
    </row>
    <row r="78" spans="1:12" ht="36" customHeight="1">
      <c r="A78" s="128"/>
      <c r="B78" s="90" t="s">
        <v>21</v>
      </c>
      <c r="C78" s="90">
        <v>3123.91</v>
      </c>
      <c r="D78" s="90">
        <v>3120.9</v>
      </c>
      <c r="E78" s="51">
        <f t="shared" si="4"/>
        <v>99.90364639186149</v>
      </c>
      <c r="F78" s="16" t="s">
        <v>65</v>
      </c>
      <c r="G78" s="18" t="s">
        <v>48</v>
      </c>
      <c r="H78" s="18">
        <v>1.5</v>
      </c>
      <c r="I78" s="18">
        <v>1.5</v>
      </c>
      <c r="J78" s="3">
        <f>(I78/H78)*100</f>
        <v>100</v>
      </c>
      <c r="K78" s="18"/>
      <c r="L78" s="51"/>
    </row>
    <row r="79" spans="1:12" ht="36" customHeight="1">
      <c r="A79" s="128"/>
      <c r="B79" s="90" t="s">
        <v>10</v>
      </c>
      <c r="C79" s="90">
        <v>7445.36</v>
      </c>
      <c r="D79" s="90">
        <v>7445.36</v>
      </c>
      <c r="E79" s="51">
        <f t="shared" si="4"/>
        <v>100</v>
      </c>
      <c r="F79" s="16" t="s">
        <v>296</v>
      </c>
      <c r="G79" s="18" t="s">
        <v>5</v>
      </c>
      <c r="H79" s="18">
        <v>1.9</v>
      </c>
      <c r="I79" s="18">
        <v>1.9</v>
      </c>
      <c r="J79" s="3">
        <f>(I79/H79)*100</f>
        <v>100</v>
      </c>
      <c r="K79" s="18"/>
      <c r="L79" s="51"/>
    </row>
    <row r="80" spans="1:12" ht="27.75" customHeight="1">
      <c r="A80" s="128"/>
      <c r="B80" s="90"/>
      <c r="C80" s="90"/>
      <c r="D80" s="90"/>
      <c r="E80" s="51"/>
      <c r="F80" s="91" t="s">
        <v>307</v>
      </c>
      <c r="G80" s="18" t="s">
        <v>5</v>
      </c>
      <c r="H80" s="18">
        <v>1.4</v>
      </c>
      <c r="I80" s="18">
        <v>1.4</v>
      </c>
      <c r="J80" s="3">
        <f>(I80/H80)*100</f>
        <v>100</v>
      </c>
      <c r="K80" s="18"/>
      <c r="L80" s="51"/>
    </row>
    <row r="81" spans="1:12" ht="27" customHeight="1">
      <c r="A81" s="153" t="s">
        <v>58</v>
      </c>
      <c r="B81" s="118" t="s">
        <v>2</v>
      </c>
      <c r="C81" s="126">
        <f>C82+C83+C84</f>
        <v>3269.25</v>
      </c>
      <c r="D81" s="126">
        <f>D82+D83+D84</f>
        <v>3269.25</v>
      </c>
      <c r="E81" s="46">
        <f>D81/C81*100</f>
        <v>100</v>
      </c>
      <c r="F81" s="21" t="s">
        <v>2</v>
      </c>
      <c r="G81" s="18"/>
      <c r="H81" s="18"/>
      <c r="I81" s="18"/>
      <c r="J81" s="21">
        <f>J82/1</f>
        <v>100</v>
      </c>
      <c r="K81" s="50">
        <f>J81/E81</f>
        <v>1</v>
      </c>
      <c r="L81" s="46" t="s">
        <v>4</v>
      </c>
    </row>
    <row r="82" spans="1:12" ht="27" customHeight="1">
      <c r="A82" s="154"/>
      <c r="B82" s="90" t="s">
        <v>21</v>
      </c>
      <c r="C82" s="112">
        <v>934.05</v>
      </c>
      <c r="D82" s="112">
        <v>934.05</v>
      </c>
      <c r="E82" s="51">
        <f>+D82/C82*100</f>
        <v>100</v>
      </c>
      <c r="F82" s="16" t="s">
        <v>66</v>
      </c>
      <c r="G82" s="18" t="s">
        <v>1</v>
      </c>
      <c r="H82" s="18">
        <v>3</v>
      </c>
      <c r="I82" s="18">
        <v>3</v>
      </c>
      <c r="J82" s="3">
        <f>(I82/H82)*100</f>
        <v>100</v>
      </c>
      <c r="K82" s="50"/>
      <c r="L82" s="28"/>
    </row>
    <row r="83" spans="1:12" ht="27" customHeight="1">
      <c r="A83" s="154"/>
      <c r="B83" s="90" t="s">
        <v>10</v>
      </c>
      <c r="C83" s="90">
        <v>1765.17</v>
      </c>
      <c r="D83" s="90">
        <v>1765.17</v>
      </c>
      <c r="E83" s="51">
        <f>D83/C83*100</f>
        <v>100</v>
      </c>
      <c r="F83" s="16"/>
      <c r="G83" s="18"/>
      <c r="H83" s="18"/>
      <c r="I83" s="18"/>
      <c r="J83" s="3"/>
      <c r="K83" s="50"/>
      <c r="L83" s="28"/>
    </row>
    <row r="84" spans="1:12" ht="19.5" customHeight="1">
      <c r="A84" s="155"/>
      <c r="B84" s="90" t="s">
        <v>9</v>
      </c>
      <c r="C84" s="90">
        <v>570.03</v>
      </c>
      <c r="D84" s="90">
        <v>570.03</v>
      </c>
      <c r="E84" s="51">
        <f>D84/C84*100</f>
        <v>100</v>
      </c>
      <c r="F84" s="16"/>
      <c r="G84" s="18"/>
      <c r="H84" s="18"/>
      <c r="I84" s="18"/>
      <c r="J84" s="3"/>
      <c r="K84" s="50"/>
      <c r="L84" s="28"/>
    </row>
    <row r="85" spans="1:12" ht="24" customHeight="1">
      <c r="A85" s="153" t="s">
        <v>297</v>
      </c>
      <c r="B85" s="118" t="s">
        <v>2</v>
      </c>
      <c r="C85" s="156" t="s">
        <v>94</v>
      </c>
      <c r="D85" s="157"/>
      <c r="E85" s="46"/>
      <c r="F85" s="21" t="s">
        <v>2</v>
      </c>
      <c r="G85" s="18"/>
      <c r="H85" s="18"/>
      <c r="I85" s="18"/>
      <c r="J85" s="21">
        <f>(J86+J87+J88)/3</f>
        <v>100</v>
      </c>
      <c r="K85" s="50">
        <v>1</v>
      </c>
      <c r="L85" s="46" t="s">
        <v>4</v>
      </c>
    </row>
    <row r="86" spans="1:12" ht="25.5" customHeight="1">
      <c r="A86" s="154"/>
      <c r="B86" s="90" t="s">
        <v>21</v>
      </c>
      <c r="C86" s="112"/>
      <c r="D86" s="112"/>
      <c r="E86" s="51"/>
      <c r="F86" s="91" t="s">
        <v>298</v>
      </c>
      <c r="G86" s="18" t="s">
        <v>302</v>
      </c>
      <c r="H86" s="18">
        <v>4.8</v>
      </c>
      <c r="I86" s="18">
        <v>4.8</v>
      </c>
      <c r="J86" s="3">
        <f>(I86/H86)*100</f>
        <v>100</v>
      </c>
      <c r="K86" s="18"/>
      <c r="L86" s="28"/>
    </row>
    <row r="87" spans="1:12" ht="19.5" customHeight="1">
      <c r="A87" s="154"/>
      <c r="B87" s="90" t="s">
        <v>10</v>
      </c>
      <c r="C87" s="90"/>
      <c r="D87" s="90"/>
      <c r="E87" s="51"/>
      <c r="F87" s="16" t="s">
        <v>299</v>
      </c>
      <c r="G87" s="18" t="s">
        <v>292</v>
      </c>
      <c r="H87" s="44">
        <v>6</v>
      </c>
      <c r="I87" s="44">
        <v>6</v>
      </c>
      <c r="J87" s="3">
        <f>(I87/H87)*100</f>
        <v>100</v>
      </c>
      <c r="K87" s="18"/>
      <c r="L87" s="28"/>
    </row>
    <row r="88" spans="1:12" ht="27" customHeight="1">
      <c r="A88" s="155"/>
      <c r="B88" s="90" t="s">
        <v>9</v>
      </c>
      <c r="C88" s="90"/>
      <c r="D88" s="90"/>
      <c r="E88" s="51"/>
      <c r="F88" s="16" t="s">
        <v>300</v>
      </c>
      <c r="G88" s="18" t="s">
        <v>301</v>
      </c>
      <c r="H88" s="18">
        <v>27.6</v>
      </c>
      <c r="I88" s="18">
        <v>27.6</v>
      </c>
      <c r="J88" s="3">
        <f>(I88/H88)*100</f>
        <v>100</v>
      </c>
      <c r="K88" s="18"/>
      <c r="L88" s="28"/>
    </row>
    <row r="89" spans="1:12" ht="27" customHeight="1">
      <c r="A89" s="153" t="s">
        <v>303</v>
      </c>
      <c r="B89" s="118" t="s">
        <v>2</v>
      </c>
      <c r="C89" s="156" t="s">
        <v>94</v>
      </c>
      <c r="D89" s="157"/>
      <c r="E89" s="46"/>
      <c r="F89" s="21" t="s">
        <v>2</v>
      </c>
      <c r="G89" s="18"/>
      <c r="H89" s="18"/>
      <c r="I89" s="18"/>
      <c r="J89" s="21">
        <f>(J90+J91+J92)/3</f>
        <v>100</v>
      </c>
      <c r="K89" s="50">
        <v>1</v>
      </c>
      <c r="L89" s="46" t="s">
        <v>4</v>
      </c>
    </row>
    <row r="90" spans="1:12" ht="40.5" customHeight="1">
      <c r="A90" s="154"/>
      <c r="B90" s="90" t="s">
        <v>21</v>
      </c>
      <c r="C90" s="112"/>
      <c r="D90" s="112"/>
      <c r="E90" s="51"/>
      <c r="F90" s="91" t="s">
        <v>304</v>
      </c>
      <c r="G90" s="18" t="s">
        <v>0</v>
      </c>
      <c r="H90" s="18">
        <v>70</v>
      </c>
      <c r="I90" s="18">
        <v>70</v>
      </c>
      <c r="J90" s="3">
        <f>(I90/H90)*100</f>
        <v>100</v>
      </c>
      <c r="K90" s="18"/>
      <c r="L90" s="28"/>
    </row>
    <row r="91" spans="1:12" ht="27" customHeight="1">
      <c r="A91" s="154"/>
      <c r="B91" s="90" t="s">
        <v>10</v>
      </c>
      <c r="C91" s="90"/>
      <c r="D91" s="90"/>
      <c r="E91" s="51"/>
      <c r="F91" s="16" t="s">
        <v>305</v>
      </c>
      <c r="G91" s="18" t="s">
        <v>292</v>
      </c>
      <c r="H91" s="44">
        <v>1.4</v>
      </c>
      <c r="I91" s="44">
        <v>1.4</v>
      </c>
      <c r="J91" s="3">
        <f>(I91/H91)*100</f>
        <v>100</v>
      </c>
      <c r="K91" s="18"/>
      <c r="L91" s="28"/>
    </row>
    <row r="92" spans="1:12" ht="25.5" customHeight="1">
      <c r="A92" s="155"/>
      <c r="B92" s="90" t="s">
        <v>9</v>
      </c>
      <c r="C92" s="90"/>
      <c r="D92" s="90"/>
      <c r="E92" s="51"/>
      <c r="F92" s="16" t="s">
        <v>306</v>
      </c>
      <c r="G92" s="18" t="s">
        <v>292</v>
      </c>
      <c r="H92" s="18">
        <v>5</v>
      </c>
      <c r="I92" s="18">
        <v>5</v>
      </c>
      <c r="J92" s="3">
        <f>(I92/H92)*100</f>
        <v>100</v>
      </c>
      <c r="K92" s="18"/>
      <c r="L92" s="28"/>
    </row>
    <row r="93" spans="1:12" ht="19.5" customHeight="1">
      <c r="A93" s="128"/>
      <c r="B93" s="90"/>
      <c r="C93" s="90"/>
      <c r="D93" s="90"/>
      <c r="E93" s="51"/>
      <c r="F93" s="16"/>
      <c r="G93" s="18"/>
      <c r="H93" s="18"/>
      <c r="I93" s="18"/>
      <c r="J93" s="3"/>
      <c r="K93" s="18"/>
      <c r="L93" s="28"/>
    </row>
    <row r="94" spans="1:14" ht="12">
      <c r="A94" s="153" t="s">
        <v>117</v>
      </c>
      <c r="B94" s="118" t="s">
        <v>2</v>
      </c>
      <c r="C94" s="126">
        <f>C95+C96</f>
        <v>2938.74</v>
      </c>
      <c r="D94" s="126">
        <f>D95+D96</f>
        <v>2935.94</v>
      </c>
      <c r="E94" s="46">
        <f>+D94/C94*100</f>
        <v>99.90472107093518</v>
      </c>
      <c r="F94" s="21" t="s">
        <v>2</v>
      </c>
      <c r="G94" s="5"/>
      <c r="H94" s="21"/>
      <c r="I94" s="21"/>
      <c r="J94" s="21">
        <f>SUM(J95:J97)/3</f>
        <v>100</v>
      </c>
      <c r="K94" s="21">
        <f>J94/E94</f>
        <v>1.0009536979638547</v>
      </c>
      <c r="L94" s="5" t="s">
        <v>4</v>
      </c>
      <c r="M94" s="78"/>
      <c r="N94" s="78"/>
    </row>
    <row r="95" spans="1:12" ht="26.25" customHeight="1">
      <c r="A95" s="178"/>
      <c r="B95" s="89" t="s">
        <v>21</v>
      </c>
      <c r="C95" s="90">
        <v>1359.85</v>
      </c>
      <c r="D95" s="90">
        <v>1357.05</v>
      </c>
      <c r="E95" s="3">
        <f>D95/C95*100</f>
        <v>99.79409493694158</v>
      </c>
      <c r="F95" s="16" t="s">
        <v>137</v>
      </c>
      <c r="G95" s="18" t="s">
        <v>5</v>
      </c>
      <c r="H95" s="3">
        <v>70.1</v>
      </c>
      <c r="I95" s="3">
        <v>70.1</v>
      </c>
      <c r="J95" s="3">
        <f>I95/H95*100</f>
        <v>100</v>
      </c>
      <c r="K95" s="3"/>
      <c r="L95" s="51"/>
    </row>
    <row r="96" spans="1:12" ht="26.25" customHeight="1">
      <c r="A96" s="178"/>
      <c r="B96" s="89" t="s">
        <v>10</v>
      </c>
      <c r="C96" s="90">
        <v>1578.89</v>
      </c>
      <c r="D96" s="90">
        <v>1578.89</v>
      </c>
      <c r="E96" s="3"/>
      <c r="F96" s="16" t="s">
        <v>138</v>
      </c>
      <c r="G96" s="18" t="s">
        <v>5</v>
      </c>
      <c r="H96" s="3">
        <v>30.6</v>
      </c>
      <c r="I96" s="3">
        <v>30.6</v>
      </c>
      <c r="J96" s="3">
        <f>I96/H96*100</f>
        <v>100</v>
      </c>
      <c r="K96" s="3"/>
      <c r="L96" s="51"/>
    </row>
    <row r="97" spans="1:12" s="7" customFormat="1" ht="26.25" customHeight="1">
      <c r="A97" s="178"/>
      <c r="B97" s="89"/>
      <c r="C97" s="90"/>
      <c r="D97" s="90"/>
      <c r="E97" s="3"/>
      <c r="F97" s="16" t="s">
        <v>139</v>
      </c>
      <c r="G97" s="18" t="s">
        <v>27</v>
      </c>
      <c r="H97" s="3">
        <v>1747</v>
      </c>
      <c r="I97" s="3">
        <v>1747</v>
      </c>
      <c r="J97" s="3">
        <f>I97/H97*100</f>
        <v>100</v>
      </c>
      <c r="K97" s="3"/>
      <c r="L97" s="51"/>
    </row>
    <row r="98" spans="1:12" s="7" customFormat="1" ht="26.25" customHeight="1">
      <c r="A98" s="170" t="s">
        <v>181</v>
      </c>
      <c r="B98" s="118" t="s">
        <v>2</v>
      </c>
      <c r="C98" s="126">
        <f>C99+C100</f>
        <v>29309.45</v>
      </c>
      <c r="D98" s="126">
        <f>D99+D100</f>
        <v>29269.12</v>
      </c>
      <c r="E98" s="26">
        <f>+D98/C98*100</f>
        <v>99.8623993285442</v>
      </c>
      <c r="F98" s="30" t="s">
        <v>2</v>
      </c>
      <c r="G98" s="18"/>
      <c r="H98" s="3"/>
      <c r="I98" s="3"/>
      <c r="J98" s="21">
        <f>SUM(J99:J103)/5</f>
        <v>100</v>
      </c>
      <c r="K98" s="40">
        <f>J98/E98</f>
        <v>1.00137790271795</v>
      </c>
      <c r="L98" s="5" t="s">
        <v>22</v>
      </c>
    </row>
    <row r="99" spans="1:12" s="7" customFormat="1" ht="37.5" customHeight="1">
      <c r="A99" s="170"/>
      <c r="B99" s="89" t="s">
        <v>21</v>
      </c>
      <c r="C99" s="90">
        <v>27346.18</v>
      </c>
      <c r="D99" s="90">
        <v>27305.85</v>
      </c>
      <c r="E99" s="27">
        <f>D99/C99*100</f>
        <v>99.8525205348608</v>
      </c>
      <c r="F99" s="114" t="s">
        <v>62</v>
      </c>
      <c r="G99" s="18" t="s">
        <v>5</v>
      </c>
      <c r="H99" s="22">
        <v>96</v>
      </c>
      <c r="I99" s="22">
        <v>96</v>
      </c>
      <c r="J99" s="3">
        <f>I99/H99*100</f>
        <v>100</v>
      </c>
      <c r="K99" s="3"/>
      <c r="L99" s="14"/>
    </row>
    <row r="100" spans="1:12" s="7" customFormat="1" ht="38.25" customHeight="1">
      <c r="A100" s="170"/>
      <c r="B100" s="90" t="s">
        <v>10</v>
      </c>
      <c r="C100" s="131">
        <v>1963.27</v>
      </c>
      <c r="D100" s="131">
        <v>1963.27</v>
      </c>
      <c r="E100" s="27">
        <f>D100/C100*100</f>
        <v>100</v>
      </c>
      <c r="F100" s="115" t="s">
        <v>63</v>
      </c>
      <c r="G100" s="13" t="s">
        <v>5</v>
      </c>
      <c r="H100" s="22">
        <v>95</v>
      </c>
      <c r="I100" s="39">
        <v>95</v>
      </c>
      <c r="J100" s="12">
        <f>I100/H100*100</f>
        <v>100</v>
      </c>
      <c r="K100" s="12"/>
      <c r="L100" s="5"/>
    </row>
    <row r="101" spans="1:12" s="7" customFormat="1" ht="36">
      <c r="A101" s="170"/>
      <c r="B101" s="89"/>
      <c r="C101" s="90"/>
      <c r="D101" s="90"/>
      <c r="E101" s="27"/>
      <c r="F101" s="114" t="s">
        <v>64</v>
      </c>
      <c r="G101" s="18" t="s">
        <v>5</v>
      </c>
      <c r="H101" s="22">
        <v>5</v>
      </c>
      <c r="I101" s="22">
        <v>5</v>
      </c>
      <c r="J101" s="3">
        <f>I101/H101*100</f>
        <v>100</v>
      </c>
      <c r="K101" s="3"/>
      <c r="L101" s="5"/>
    </row>
    <row r="102" spans="1:12" s="7" customFormat="1" ht="24">
      <c r="A102" s="170"/>
      <c r="B102" s="89"/>
      <c r="C102" s="90"/>
      <c r="D102" s="90"/>
      <c r="E102" s="27"/>
      <c r="F102" s="114" t="s">
        <v>124</v>
      </c>
      <c r="G102" s="18" t="s">
        <v>1</v>
      </c>
      <c r="H102" s="22">
        <v>1</v>
      </c>
      <c r="I102" s="22">
        <v>1</v>
      </c>
      <c r="J102" s="3">
        <f>I102/H102*100</f>
        <v>100</v>
      </c>
      <c r="K102" s="3"/>
      <c r="L102" s="5"/>
    </row>
    <row r="103" spans="1:12" s="7" customFormat="1" ht="72" customHeight="1">
      <c r="A103" s="170"/>
      <c r="B103" s="89"/>
      <c r="C103" s="90"/>
      <c r="D103" s="89"/>
      <c r="E103" s="27"/>
      <c r="F103" s="114" t="s">
        <v>123</v>
      </c>
      <c r="G103" s="18" t="s">
        <v>1</v>
      </c>
      <c r="H103" s="22">
        <v>3</v>
      </c>
      <c r="I103" s="22">
        <v>3</v>
      </c>
      <c r="J103" s="3">
        <f>I103/H103*100</f>
        <v>100</v>
      </c>
      <c r="K103" s="3"/>
      <c r="L103" s="5"/>
    </row>
    <row r="104" spans="1:12" s="7" customFormat="1" ht="26.25" customHeight="1">
      <c r="A104" s="153" t="s">
        <v>93</v>
      </c>
      <c r="B104" s="118" t="s">
        <v>2</v>
      </c>
      <c r="C104" s="126">
        <f>C105+C106</f>
        <v>26772.73</v>
      </c>
      <c r="D104" s="126">
        <f>D105+D106</f>
        <v>26752.170000000002</v>
      </c>
      <c r="E104" s="26">
        <f>D104/C104*100</f>
        <v>99.92320544076007</v>
      </c>
      <c r="F104" s="21" t="s">
        <v>2</v>
      </c>
      <c r="G104" s="18"/>
      <c r="H104" s="3"/>
      <c r="I104" s="3"/>
      <c r="J104" s="21">
        <f>SUM(J105:J107)/3</f>
        <v>100</v>
      </c>
      <c r="K104" s="21">
        <f>J104/E104</f>
        <v>1.0007685357860687</v>
      </c>
      <c r="L104" s="5" t="s">
        <v>4</v>
      </c>
    </row>
    <row r="105" spans="1:12" s="7" customFormat="1" ht="26.25" customHeight="1">
      <c r="A105" s="154"/>
      <c r="B105" s="131" t="s">
        <v>21</v>
      </c>
      <c r="C105" s="90">
        <v>26707.62</v>
      </c>
      <c r="D105" s="90">
        <v>26687.06</v>
      </c>
      <c r="E105" s="32">
        <f>D105/C105*100</f>
        <v>99.92301822476134</v>
      </c>
      <c r="F105" s="16" t="s">
        <v>62</v>
      </c>
      <c r="G105" s="18" t="s">
        <v>5</v>
      </c>
      <c r="H105" s="22">
        <v>96</v>
      </c>
      <c r="I105" s="3">
        <v>96</v>
      </c>
      <c r="J105" s="3">
        <f>I105/H105*100</f>
        <v>100</v>
      </c>
      <c r="K105" s="3"/>
      <c r="L105" s="5"/>
    </row>
    <row r="106" spans="1:12" s="7" customFormat="1" ht="72" customHeight="1">
      <c r="A106" s="154"/>
      <c r="B106" s="89" t="s">
        <v>10</v>
      </c>
      <c r="C106" s="131">
        <v>65.11</v>
      </c>
      <c r="D106" s="131">
        <v>65.11</v>
      </c>
      <c r="E106" s="32">
        <f>D106/C106*100</f>
        <v>100</v>
      </c>
      <c r="F106" s="16" t="s">
        <v>63</v>
      </c>
      <c r="G106" s="18" t="s">
        <v>5</v>
      </c>
      <c r="H106" s="22">
        <v>95</v>
      </c>
      <c r="I106" s="22">
        <v>95</v>
      </c>
      <c r="J106" s="3">
        <f>I106/H106*100</f>
        <v>100</v>
      </c>
      <c r="K106" s="3"/>
      <c r="L106" s="5"/>
    </row>
    <row r="107" spans="1:12" s="7" customFormat="1" ht="41.25" customHeight="1">
      <c r="A107" s="155"/>
      <c r="B107" s="89"/>
      <c r="C107" s="90"/>
      <c r="D107" s="99"/>
      <c r="E107" s="32"/>
      <c r="F107" s="16" t="s">
        <v>64</v>
      </c>
      <c r="G107" s="18" t="s">
        <v>5</v>
      </c>
      <c r="H107" s="22">
        <v>5</v>
      </c>
      <c r="I107" s="22">
        <v>5</v>
      </c>
      <c r="J107" s="3">
        <f>I107/H107*100</f>
        <v>100</v>
      </c>
      <c r="K107" s="3"/>
      <c r="L107" s="5"/>
    </row>
    <row r="108" spans="1:12" s="7" customFormat="1" ht="63" customHeight="1">
      <c r="A108" s="153" t="s">
        <v>89</v>
      </c>
      <c r="B108" s="118" t="s">
        <v>2</v>
      </c>
      <c r="C108" s="126">
        <f>C109+C110</f>
        <v>2536.7200000000003</v>
      </c>
      <c r="D108" s="126">
        <f>D109+D110</f>
        <v>2516.96</v>
      </c>
      <c r="E108" s="26">
        <f>D108/C108*100</f>
        <v>99.22104134472862</v>
      </c>
      <c r="F108" s="21" t="s">
        <v>2</v>
      </c>
      <c r="G108" s="18"/>
      <c r="H108" s="3"/>
      <c r="I108" s="3"/>
      <c r="J108" s="21">
        <f>(J109+J110)/2</f>
        <v>100</v>
      </c>
      <c r="K108" s="21">
        <f>J108/E108</f>
        <v>1.007850740575933</v>
      </c>
      <c r="L108" s="5" t="s">
        <v>4</v>
      </c>
    </row>
    <row r="109" spans="1:12" s="7" customFormat="1" ht="27.75" customHeight="1">
      <c r="A109" s="154"/>
      <c r="B109" s="131" t="s">
        <v>21</v>
      </c>
      <c r="C109" s="99">
        <v>638.56</v>
      </c>
      <c r="D109" s="99">
        <v>618.8</v>
      </c>
      <c r="E109" s="32">
        <f>D109/C109*100</f>
        <v>96.90553745928338</v>
      </c>
      <c r="F109" s="16" t="s">
        <v>90</v>
      </c>
      <c r="G109" s="4" t="s">
        <v>92</v>
      </c>
      <c r="H109" s="23">
        <v>1</v>
      </c>
      <c r="I109" s="23">
        <v>1</v>
      </c>
      <c r="J109" s="3">
        <f>I109/H109*100</f>
        <v>100</v>
      </c>
      <c r="K109" s="3"/>
      <c r="L109" s="5"/>
    </row>
    <row r="110" spans="1:12" s="7" customFormat="1" ht="27" customHeight="1">
      <c r="A110" s="155"/>
      <c r="B110" s="131" t="s">
        <v>10</v>
      </c>
      <c r="C110" s="89">
        <v>1898.16</v>
      </c>
      <c r="D110" s="99">
        <v>1898.16</v>
      </c>
      <c r="E110" s="32"/>
      <c r="F110" s="24" t="s">
        <v>91</v>
      </c>
      <c r="G110" s="18" t="s">
        <v>1</v>
      </c>
      <c r="H110" s="23">
        <v>3</v>
      </c>
      <c r="I110" s="23">
        <v>3</v>
      </c>
      <c r="J110" s="3">
        <f>I110/H110*100</f>
        <v>100</v>
      </c>
      <c r="K110" s="3"/>
      <c r="L110" s="5"/>
    </row>
    <row r="111" spans="1:12" s="7" customFormat="1" ht="59.25" customHeight="1">
      <c r="A111" s="153" t="s">
        <v>260</v>
      </c>
      <c r="B111" s="126" t="s">
        <v>2</v>
      </c>
      <c r="C111" s="126">
        <f>C112</f>
        <v>1783.54</v>
      </c>
      <c r="D111" s="126">
        <f>D112</f>
        <v>1238.18</v>
      </c>
      <c r="E111" s="26">
        <f>D111/C111*100</f>
        <v>69.42260896868027</v>
      </c>
      <c r="F111" s="98" t="s">
        <v>2</v>
      </c>
      <c r="G111" s="34"/>
      <c r="H111" s="35"/>
      <c r="I111" s="35"/>
      <c r="J111" s="21">
        <f>(J112+J113)/2</f>
        <v>100</v>
      </c>
      <c r="K111" s="98">
        <f>J111/E111</f>
        <v>1.4404529228383596</v>
      </c>
      <c r="L111" s="98" t="s">
        <v>4</v>
      </c>
    </row>
    <row r="112" spans="1:12" ht="53.25" customHeight="1">
      <c r="A112" s="154"/>
      <c r="B112" s="112" t="s">
        <v>21</v>
      </c>
      <c r="C112" s="112">
        <v>1783.54</v>
      </c>
      <c r="D112" s="112">
        <v>1238.18</v>
      </c>
      <c r="E112" s="32">
        <f>D112/C112*100</f>
        <v>69.42260896868027</v>
      </c>
      <c r="F112" s="102" t="s">
        <v>187</v>
      </c>
      <c r="G112" s="13" t="s">
        <v>5</v>
      </c>
      <c r="H112" s="12">
        <v>1.4</v>
      </c>
      <c r="I112" s="12">
        <v>1.4</v>
      </c>
      <c r="J112" s="12">
        <f>I112/H112*100</f>
        <v>100</v>
      </c>
      <c r="K112" s="87"/>
      <c r="L112" s="88"/>
    </row>
    <row r="113" spans="1:12" ht="24.75" customHeight="1">
      <c r="A113" s="154"/>
      <c r="B113" s="112"/>
      <c r="C113" s="112"/>
      <c r="D113" s="112"/>
      <c r="E113" s="32"/>
      <c r="F113" s="65" t="s">
        <v>188</v>
      </c>
      <c r="G113" s="13" t="s">
        <v>5</v>
      </c>
      <c r="H113" s="101">
        <v>18.5</v>
      </c>
      <c r="I113" s="101">
        <v>18.5</v>
      </c>
      <c r="J113" s="12">
        <f>I113/H113*100</f>
        <v>100</v>
      </c>
      <c r="K113" s="37"/>
      <c r="L113" s="38"/>
    </row>
    <row r="114" spans="1:12" ht="39.75" customHeight="1">
      <c r="A114" s="153" t="s">
        <v>145</v>
      </c>
      <c r="B114" s="118" t="s">
        <v>2</v>
      </c>
      <c r="C114" s="126">
        <f>C115</f>
        <v>226.2</v>
      </c>
      <c r="D114" s="126">
        <f>D115</f>
        <v>226.2</v>
      </c>
      <c r="E114" s="46">
        <f>D114/C114*100</f>
        <v>100</v>
      </c>
      <c r="F114" s="21" t="s">
        <v>2</v>
      </c>
      <c r="G114" s="18"/>
      <c r="H114" s="3"/>
      <c r="I114" s="3"/>
      <c r="J114" s="21">
        <f>J115/1</f>
        <v>100</v>
      </c>
      <c r="K114" s="21">
        <f>J114/E114</f>
        <v>1</v>
      </c>
      <c r="L114" s="5" t="s">
        <v>3</v>
      </c>
    </row>
    <row r="115" spans="1:12" ht="49.5" customHeight="1">
      <c r="A115" s="154"/>
      <c r="B115" s="131" t="s">
        <v>21</v>
      </c>
      <c r="C115" s="131">
        <v>226.2</v>
      </c>
      <c r="D115" s="131">
        <v>226.2</v>
      </c>
      <c r="E115" s="28">
        <f>D115/C115*100</f>
        <v>100</v>
      </c>
      <c r="F115" s="24" t="s">
        <v>264</v>
      </c>
      <c r="G115" s="18" t="s">
        <v>1</v>
      </c>
      <c r="H115" s="60">
        <v>4</v>
      </c>
      <c r="I115" s="60">
        <v>4</v>
      </c>
      <c r="J115" s="3">
        <f>I115/H115*100</f>
        <v>100</v>
      </c>
      <c r="K115" s="3"/>
      <c r="L115" s="5"/>
    </row>
    <row r="116" spans="1:12" ht="69.75" customHeight="1">
      <c r="A116" s="154"/>
      <c r="B116" s="131"/>
      <c r="C116" s="131"/>
      <c r="D116" s="131"/>
      <c r="E116" s="28"/>
      <c r="F116" s="16"/>
      <c r="G116" s="18"/>
      <c r="H116" s="60"/>
      <c r="I116" s="60"/>
      <c r="J116" s="3"/>
      <c r="K116" s="3"/>
      <c r="L116" s="5"/>
    </row>
    <row r="117" spans="1:12" ht="12">
      <c r="A117" s="158" t="s">
        <v>24</v>
      </c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  <c r="L117" s="160"/>
    </row>
    <row r="118" spans="1:12" ht="26.25" customHeight="1">
      <c r="A118" s="153" t="s">
        <v>190</v>
      </c>
      <c r="B118" s="118" t="s">
        <v>2</v>
      </c>
      <c r="C118" s="126">
        <f>C119+C120</f>
        <v>8864.67</v>
      </c>
      <c r="D118" s="126">
        <f>D119+D120</f>
        <v>8649.529999999999</v>
      </c>
      <c r="E118" s="46">
        <f>D118/C118*100</f>
        <v>97.57306250542884</v>
      </c>
      <c r="F118" s="21" t="s">
        <v>2</v>
      </c>
      <c r="G118" s="5"/>
      <c r="H118" s="40"/>
      <c r="I118" s="45"/>
      <c r="J118" s="21">
        <f>SUM(J119:J122)/4</f>
        <v>217.91666666666669</v>
      </c>
      <c r="K118" s="50">
        <f>J118/E118</f>
        <v>2.233369139710482</v>
      </c>
      <c r="L118" s="5" t="s">
        <v>61</v>
      </c>
    </row>
    <row r="119" spans="1:12" ht="23.25" customHeight="1">
      <c r="A119" s="154"/>
      <c r="B119" s="90" t="s">
        <v>21</v>
      </c>
      <c r="C119" s="90">
        <v>8614.92</v>
      </c>
      <c r="D119" s="90">
        <v>8473.71</v>
      </c>
      <c r="E119" s="51">
        <f>D119/C119*100</f>
        <v>98.36086696103968</v>
      </c>
      <c r="F119" s="61" t="s">
        <v>180</v>
      </c>
      <c r="G119" s="4" t="s">
        <v>5</v>
      </c>
      <c r="H119" s="23">
        <v>2</v>
      </c>
      <c r="I119" s="18">
        <v>0.5</v>
      </c>
      <c r="J119" s="3">
        <f>I119/H119*100</f>
        <v>25</v>
      </c>
      <c r="K119" s="50"/>
      <c r="L119" s="11"/>
    </row>
    <row r="120" spans="1:14" ht="62.25" customHeight="1">
      <c r="A120" s="154"/>
      <c r="B120" s="90" t="s">
        <v>10</v>
      </c>
      <c r="C120" s="90">
        <v>249.75</v>
      </c>
      <c r="D120" s="90">
        <v>175.82</v>
      </c>
      <c r="E120" s="51">
        <f>D120/C120*100</f>
        <v>70.3983983983984</v>
      </c>
      <c r="F120" s="61" t="s">
        <v>179</v>
      </c>
      <c r="G120" s="4" t="s">
        <v>5</v>
      </c>
      <c r="H120" s="23">
        <v>2</v>
      </c>
      <c r="I120" s="18">
        <v>1.3</v>
      </c>
      <c r="J120" s="3">
        <f>I120/H120*100</f>
        <v>65</v>
      </c>
      <c r="K120" s="50"/>
      <c r="L120" s="11"/>
      <c r="N120" s="78"/>
    </row>
    <row r="121" spans="1:12" ht="48" customHeight="1">
      <c r="A121" s="154"/>
      <c r="B121" s="90"/>
      <c r="C121" s="90"/>
      <c r="D121" s="90"/>
      <c r="E121" s="51"/>
      <c r="F121" s="61" t="s">
        <v>74</v>
      </c>
      <c r="G121" s="4" t="s">
        <v>5</v>
      </c>
      <c r="H121" s="23">
        <v>2</v>
      </c>
      <c r="I121" s="18">
        <v>1.3</v>
      </c>
      <c r="J121" s="3">
        <f>I121/H121*100</f>
        <v>65</v>
      </c>
      <c r="K121" s="109"/>
      <c r="L121" s="108"/>
    </row>
    <row r="122" spans="1:12" ht="51" customHeight="1">
      <c r="A122" s="154"/>
      <c r="B122" s="118"/>
      <c r="C122" s="89"/>
      <c r="D122" s="89"/>
      <c r="E122" s="46"/>
      <c r="F122" s="61" t="s">
        <v>75</v>
      </c>
      <c r="G122" s="4" t="s">
        <v>1</v>
      </c>
      <c r="H122" s="23">
        <v>6</v>
      </c>
      <c r="I122" s="18">
        <v>43</v>
      </c>
      <c r="J122" s="3">
        <f>I122/H122*100</f>
        <v>716.6666666666667</v>
      </c>
      <c r="K122" s="50"/>
      <c r="L122" s="14"/>
    </row>
    <row r="123" spans="1:12" ht="12">
      <c r="A123" s="158" t="s">
        <v>6</v>
      </c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  <c r="L123" s="160"/>
    </row>
    <row r="124" spans="1:12" ht="12">
      <c r="A124" s="153" t="s">
        <v>135</v>
      </c>
      <c r="B124" s="118" t="s">
        <v>2</v>
      </c>
      <c r="C124" s="126">
        <f>C125+C126+C127</f>
        <v>246095.15000000002</v>
      </c>
      <c r="D124" s="126">
        <f>D125+D126+D127</f>
        <v>244146.74000000002</v>
      </c>
      <c r="E124" s="51">
        <f>D124/C124*100</f>
        <v>99.20826964692316</v>
      </c>
      <c r="F124" s="21" t="s">
        <v>2</v>
      </c>
      <c r="G124" s="5"/>
      <c r="H124" s="3"/>
      <c r="I124" s="3"/>
      <c r="J124" s="21">
        <f>SUM(J125:J131)/7</f>
        <v>156.35350119305366</v>
      </c>
      <c r="K124" s="50">
        <f>J124/E124</f>
        <v>1.5760127835059243</v>
      </c>
      <c r="L124" s="5" t="s">
        <v>3</v>
      </c>
    </row>
    <row r="125" spans="1:12" ht="191.25" customHeight="1">
      <c r="A125" s="154"/>
      <c r="B125" s="90" t="s">
        <v>21</v>
      </c>
      <c r="C125" s="132">
        <v>4631.69</v>
      </c>
      <c r="D125" s="112">
        <v>4631.69</v>
      </c>
      <c r="E125" s="51">
        <f>D125/C125*100</f>
        <v>100</v>
      </c>
      <c r="F125" s="16" t="s">
        <v>136</v>
      </c>
      <c r="G125" s="4" t="s">
        <v>0</v>
      </c>
      <c r="H125" s="23">
        <v>9696</v>
      </c>
      <c r="I125" s="23">
        <v>9692</v>
      </c>
      <c r="J125" s="3">
        <f>I125/H125*100</f>
        <v>99.95874587458746</v>
      </c>
      <c r="K125" s="50"/>
      <c r="L125" s="11"/>
    </row>
    <row r="126" spans="1:12" ht="62.25" customHeight="1">
      <c r="A126" s="154"/>
      <c r="B126" s="133" t="s">
        <v>10</v>
      </c>
      <c r="C126" s="112">
        <v>210781.35</v>
      </c>
      <c r="D126" s="112">
        <v>209687.54</v>
      </c>
      <c r="E126" s="51">
        <f>D126/C126*100</f>
        <v>99.48106888963373</v>
      </c>
      <c r="F126" s="16" t="s">
        <v>41</v>
      </c>
      <c r="G126" s="4" t="s">
        <v>42</v>
      </c>
      <c r="H126" s="23">
        <v>1850</v>
      </c>
      <c r="I126" s="23">
        <v>2434</v>
      </c>
      <c r="J126" s="3">
        <f aca="true" t="shared" si="6" ref="J126:J135">I126/H126*100</f>
        <v>131.56756756756758</v>
      </c>
      <c r="K126" s="50"/>
      <c r="L126" s="8"/>
    </row>
    <row r="127" spans="1:12" ht="21.75" customHeight="1">
      <c r="A127" s="154"/>
      <c r="B127" s="133" t="s">
        <v>9</v>
      </c>
      <c r="C127" s="112">
        <v>30682.11</v>
      </c>
      <c r="D127" s="112">
        <v>29827.51</v>
      </c>
      <c r="E127" s="51">
        <f>D127/C127*100</f>
        <v>97.21466352868168</v>
      </c>
      <c r="F127" s="16" t="s">
        <v>76</v>
      </c>
      <c r="G127" s="4" t="s">
        <v>5</v>
      </c>
      <c r="H127" s="3">
        <v>2150</v>
      </c>
      <c r="I127" s="3">
        <v>2203</v>
      </c>
      <c r="J127" s="3">
        <f t="shared" si="6"/>
        <v>102.46511627906976</v>
      </c>
      <c r="K127" s="50"/>
      <c r="L127" s="5"/>
    </row>
    <row r="128" spans="1:12" ht="37.5" customHeight="1">
      <c r="A128" s="154"/>
      <c r="B128" s="90"/>
      <c r="C128" s="134"/>
      <c r="D128" s="134"/>
      <c r="E128" s="51"/>
      <c r="F128" s="16" t="s">
        <v>77</v>
      </c>
      <c r="G128" s="4" t="s">
        <v>0</v>
      </c>
      <c r="H128" s="3">
        <v>2203</v>
      </c>
      <c r="I128" s="3">
        <v>2150</v>
      </c>
      <c r="J128" s="3">
        <f t="shared" si="6"/>
        <v>97.59418974126191</v>
      </c>
      <c r="K128" s="50"/>
      <c r="L128" s="63"/>
    </row>
    <row r="129" spans="1:12" ht="35.25" customHeight="1">
      <c r="A129" s="154"/>
      <c r="B129" s="90"/>
      <c r="C129" s="134"/>
      <c r="D129" s="134"/>
      <c r="E129" s="51"/>
      <c r="F129" s="16" t="s">
        <v>78</v>
      </c>
      <c r="G129" s="4" t="s">
        <v>0</v>
      </c>
      <c r="H129" s="3">
        <v>1030</v>
      </c>
      <c r="I129" s="3">
        <v>1030</v>
      </c>
      <c r="J129" s="3">
        <f t="shared" si="6"/>
        <v>100</v>
      </c>
      <c r="K129" s="50"/>
      <c r="L129" s="63"/>
    </row>
    <row r="130" spans="1:12" ht="36">
      <c r="A130" s="154"/>
      <c r="B130" s="90"/>
      <c r="C130" s="134"/>
      <c r="D130" s="134"/>
      <c r="E130" s="51"/>
      <c r="F130" s="16" t="s">
        <v>79</v>
      </c>
      <c r="G130" s="4" t="s">
        <v>0</v>
      </c>
      <c r="H130" s="3">
        <v>150</v>
      </c>
      <c r="I130" s="3">
        <v>221</v>
      </c>
      <c r="J130" s="3">
        <f t="shared" si="6"/>
        <v>147.33333333333334</v>
      </c>
      <c r="K130" s="106"/>
      <c r="L130" s="106"/>
    </row>
    <row r="131" spans="1:12" ht="72.75" customHeight="1">
      <c r="A131" s="154"/>
      <c r="B131" s="90"/>
      <c r="C131" s="134"/>
      <c r="D131" s="134"/>
      <c r="E131" s="51"/>
      <c r="F131" s="16" t="s">
        <v>80</v>
      </c>
      <c r="G131" s="4" t="s">
        <v>0</v>
      </c>
      <c r="H131" s="3">
        <v>90</v>
      </c>
      <c r="I131" s="3">
        <v>374</v>
      </c>
      <c r="J131" s="3">
        <f t="shared" si="6"/>
        <v>415.5555555555556</v>
      </c>
      <c r="K131" s="50"/>
      <c r="L131" s="63"/>
    </row>
    <row r="132" spans="1:12" ht="74.25" customHeight="1">
      <c r="A132" s="170" t="s">
        <v>186</v>
      </c>
      <c r="B132" s="118" t="s">
        <v>2</v>
      </c>
      <c r="C132" s="126">
        <f>C133</f>
        <v>910.7</v>
      </c>
      <c r="D132" s="126">
        <f>D133</f>
        <v>910.7</v>
      </c>
      <c r="E132" s="46">
        <f>+D132/C132*100</f>
        <v>100</v>
      </c>
      <c r="F132" s="5" t="s">
        <v>2</v>
      </c>
      <c r="G132" s="5"/>
      <c r="H132" s="64"/>
      <c r="I132" s="64"/>
      <c r="J132" s="21">
        <f>(J133+J134+J135)/3</f>
        <v>100</v>
      </c>
      <c r="K132" s="50">
        <f>J132/E132</f>
        <v>1</v>
      </c>
      <c r="L132" s="5" t="s">
        <v>4</v>
      </c>
    </row>
    <row r="133" spans="1:12" ht="25.5" customHeight="1">
      <c r="A133" s="170"/>
      <c r="B133" s="89" t="s">
        <v>21</v>
      </c>
      <c r="C133" s="90">
        <v>910.7</v>
      </c>
      <c r="D133" s="90">
        <v>910.7</v>
      </c>
      <c r="E133" s="3">
        <f>D133/C133*100</f>
        <v>100</v>
      </c>
      <c r="F133" s="16" t="s">
        <v>43</v>
      </c>
      <c r="G133" s="4" t="s">
        <v>1</v>
      </c>
      <c r="H133" s="23">
        <v>2</v>
      </c>
      <c r="I133" s="23">
        <v>2</v>
      </c>
      <c r="J133" s="3">
        <f t="shared" si="6"/>
        <v>100</v>
      </c>
      <c r="K133" s="50"/>
      <c r="L133" s="5"/>
    </row>
    <row r="134" spans="1:12" ht="22.5" customHeight="1">
      <c r="A134" s="170"/>
      <c r="B134" s="89"/>
      <c r="C134" s="89"/>
      <c r="D134" s="99"/>
      <c r="E134" s="3"/>
      <c r="F134" s="16" t="s">
        <v>44</v>
      </c>
      <c r="G134" s="4" t="s">
        <v>5</v>
      </c>
      <c r="H134" s="3">
        <v>2</v>
      </c>
      <c r="I134" s="3">
        <v>2</v>
      </c>
      <c r="J134" s="3">
        <f t="shared" si="6"/>
        <v>100</v>
      </c>
      <c r="K134" s="50"/>
      <c r="L134" s="8"/>
    </row>
    <row r="135" spans="1:12" ht="26.25" customHeight="1">
      <c r="A135" s="170"/>
      <c r="B135" s="90"/>
      <c r="C135" s="134"/>
      <c r="D135" s="134"/>
      <c r="E135" s="51"/>
      <c r="F135" s="16" t="s">
        <v>45</v>
      </c>
      <c r="G135" s="4" t="s">
        <v>0</v>
      </c>
      <c r="H135" s="23">
        <v>3800</v>
      </c>
      <c r="I135" s="23">
        <v>3800</v>
      </c>
      <c r="J135" s="3">
        <f t="shared" si="6"/>
        <v>100</v>
      </c>
      <c r="K135" s="50"/>
      <c r="L135" s="8"/>
    </row>
    <row r="136" spans="1:12" ht="33.75" customHeight="1" hidden="1">
      <c r="A136" s="153" t="s">
        <v>68</v>
      </c>
      <c r="B136" s="118" t="s">
        <v>2</v>
      </c>
      <c r="C136" s="126">
        <f>C137</f>
        <v>0</v>
      </c>
      <c r="D136" s="126">
        <f>D137</f>
        <v>0</v>
      </c>
      <c r="E136" s="26">
        <v>0</v>
      </c>
      <c r="F136" s="5" t="s">
        <v>2</v>
      </c>
      <c r="G136" s="4"/>
      <c r="H136" s="3"/>
      <c r="I136" s="3"/>
      <c r="J136" s="3"/>
      <c r="K136" s="49"/>
      <c r="L136" s="5"/>
    </row>
    <row r="137" spans="1:12" ht="39" customHeight="1" hidden="1">
      <c r="A137" s="154"/>
      <c r="B137" s="89" t="s">
        <v>21</v>
      </c>
      <c r="C137" s="90">
        <v>0</v>
      </c>
      <c r="D137" s="90">
        <v>0</v>
      </c>
      <c r="E137" s="27"/>
      <c r="F137" s="86" t="s">
        <v>263</v>
      </c>
      <c r="G137" s="4"/>
      <c r="H137" s="3"/>
      <c r="I137" s="3"/>
      <c r="J137" s="3"/>
      <c r="K137" s="50"/>
      <c r="L137" s="8"/>
    </row>
    <row r="138" spans="1:12" ht="38.25" customHeight="1">
      <c r="A138" s="158" t="s">
        <v>23</v>
      </c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60"/>
    </row>
    <row r="139" spans="1:12" ht="28.5" customHeight="1">
      <c r="A139" s="153" t="s">
        <v>103</v>
      </c>
      <c r="B139" s="118" t="s">
        <v>2</v>
      </c>
      <c r="C139" s="126">
        <f>C140</f>
        <v>100</v>
      </c>
      <c r="D139" s="126">
        <f>D140</f>
        <v>100</v>
      </c>
      <c r="E139" s="46">
        <f>D139/C139*100</f>
        <v>100</v>
      </c>
      <c r="F139" s="21" t="s">
        <v>2</v>
      </c>
      <c r="G139" s="5"/>
      <c r="H139" s="3"/>
      <c r="I139" s="3"/>
      <c r="J139" s="21">
        <f>(J140+J141+J143+J142)/4</f>
        <v>145.30529860434925</v>
      </c>
      <c r="K139" s="50">
        <f>J139/E139</f>
        <v>1.4530529860434924</v>
      </c>
      <c r="L139" s="5" t="s">
        <v>3</v>
      </c>
    </row>
    <row r="140" spans="1:12" ht="37.5" customHeight="1">
      <c r="A140" s="179"/>
      <c r="B140" s="90" t="s">
        <v>21</v>
      </c>
      <c r="C140" s="112">
        <v>100</v>
      </c>
      <c r="D140" s="112">
        <v>100</v>
      </c>
      <c r="E140" s="51">
        <f>D140/C140*100</f>
        <v>100</v>
      </c>
      <c r="F140" s="17" t="s">
        <v>113</v>
      </c>
      <c r="G140" s="4" t="s">
        <v>1</v>
      </c>
      <c r="H140" s="23">
        <v>6</v>
      </c>
      <c r="I140" s="23">
        <v>10</v>
      </c>
      <c r="J140" s="3">
        <f>I140/H140*100</f>
        <v>166.66666666666669</v>
      </c>
      <c r="K140" s="50"/>
      <c r="L140" s="5"/>
    </row>
    <row r="141" spans="1:12" ht="24">
      <c r="A141" s="179"/>
      <c r="B141" s="90"/>
      <c r="C141" s="134"/>
      <c r="D141" s="134"/>
      <c r="E141" s="62"/>
      <c r="F141" s="16" t="s">
        <v>26</v>
      </c>
      <c r="G141" s="4" t="s">
        <v>0</v>
      </c>
      <c r="H141" s="23">
        <v>8</v>
      </c>
      <c r="I141" s="23">
        <v>15</v>
      </c>
      <c r="J141" s="3">
        <f>I141/H141*100</f>
        <v>187.5</v>
      </c>
      <c r="K141" s="50"/>
      <c r="L141" s="8"/>
    </row>
    <row r="142" spans="1:12" ht="30" customHeight="1">
      <c r="A142" s="179"/>
      <c r="B142" s="90"/>
      <c r="C142" s="134"/>
      <c r="D142" s="134"/>
      <c r="E142" s="62"/>
      <c r="F142" s="16" t="s">
        <v>141</v>
      </c>
      <c r="G142" s="4" t="s">
        <v>0</v>
      </c>
      <c r="H142" s="23">
        <v>40</v>
      </c>
      <c r="I142" s="23">
        <v>42</v>
      </c>
      <c r="J142" s="3">
        <f>I142/H142*100</f>
        <v>105</v>
      </c>
      <c r="K142" s="66"/>
      <c r="L142" s="9"/>
    </row>
    <row r="143" spans="1:12" ht="26.25" customHeight="1">
      <c r="A143" s="179"/>
      <c r="B143" s="90"/>
      <c r="C143" s="134"/>
      <c r="D143" s="134"/>
      <c r="E143" s="67"/>
      <c r="F143" s="16" t="s">
        <v>189</v>
      </c>
      <c r="G143" s="4" t="s">
        <v>114</v>
      </c>
      <c r="H143" s="3">
        <v>2259.4</v>
      </c>
      <c r="I143" s="3">
        <v>2757.7</v>
      </c>
      <c r="J143" s="3">
        <f>I143/H143*100</f>
        <v>122.05452775073027</v>
      </c>
      <c r="K143" s="50"/>
      <c r="L143" s="9"/>
    </row>
    <row r="144" spans="1:12" ht="26.25" customHeight="1">
      <c r="A144" s="153" t="s">
        <v>184</v>
      </c>
      <c r="B144" s="118" t="s">
        <v>2</v>
      </c>
      <c r="C144" s="126">
        <f>C145+C146</f>
        <v>2006.27</v>
      </c>
      <c r="D144" s="126">
        <f>D145+D146</f>
        <v>1934.09</v>
      </c>
      <c r="E144" s="46">
        <f>D144/C144*100</f>
        <v>96.4022788557871</v>
      </c>
      <c r="F144" s="21" t="s">
        <v>2</v>
      </c>
      <c r="G144" s="5"/>
      <c r="H144" s="3"/>
      <c r="I144" s="3"/>
      <c r="J144" s="21">
        <f>(J145+J146+J147+J148)/4</f>
        <v>80.72602739726028</v>
      </c>
      <c r="K144" s="19">
        <f>J144/E144</f>
        <v>0.8373871277257077</v>
      </c>
      <c r="L144" s="68" t="s">
        <v>120</v>
      </c>
    </row>
    <row r="145" spans="1:12" ht="72.75" customHeight="1">
      <c r="A145" s="154"/>
      <c r="B145" s="89" t="s">
        <v>21</v>
      </c>
      <c r="C145" s="90">
        <v>1449.07</v>
      </c>
      <c r="D145" s="90">
        <v>1377.57</v>
      </c>
      <c r="E145" s="51">
        <f>+D145/C145*100</f>
        <v>95.06580082397676</v>
      </c>
      <c r="F145" s="16" t="s">
        <v>28</v>
      </c>
      <c r="G145" s="4" t="s">
        <v>7</v>
      </c>
      <c r="H145" s="18">
        <v>43</v>
      </c>
      <c r="I145" s="18">
        <v>73</v>
      </c>
      <c r="J145" s="20">
        <f>H145/I145*100</f>
        <v>58.9041095890411</v>
      </c>
      <c r="K145" s="110"/>
      <c r="L145" s="110"/>
    </row>
    <row r="146" spans="1:12" ht="38.25" customHeight="1">
      <c r="A146" s="154"/>
      <c r="B146" s="89" t="s">
        <v>10</v>
      </c>
      <c r="C146" s="90">
        <v>557.2</v>
      </c>
      <c r="D146" s="90">
        <v>556.52</v>
      </c>
      <c r="E146" s="51">
        <f>+D146/C146*100</f>
        <v>99.87796123474514</v>
      </c>
      <c r="F146" s="16" t="s">
        <v>49</v>
      </c>
      <c r="G146" s="18" t="s">
        <v>0</v>
      </c>
      <c r="H146" s="18">
        <v>2</v>
      </c>
      <c r="I146" s="18">
        <v>4</v>
      </c>
      <c r="J146" s="20">
        <f>H146/I146*100</f>
        <v>50</v>
      </c>
      <c r="K146" s="110"/>
      <c r="L146" s="110"/>
    </row>
    <row r="147" spans="1:12" ht="59.25" customHeight="1">
      <c r="A147" s="154"/>
      <c r="B147" s="93"/>
      <c r="C147" s="93"/>
      <c r="D147" s="93"/>
      <c r="E147" s="10"/>
      <c r="F147" s="16" t="s">
        <v>50</v>
      </c>
      <c r="G147" s="18" t="s">
        <v>0</v>
      </c>
      <c r="H147" s="18">
        <v>1</v>
      </c>
      <c r="I147" s="18">
        <v>1</v>
      </c>
      <c r="J147" s="99">
        <f>H147/I147*100</f>
        <v>100</v>
      </c>
      <c r="K147" s="10"/>
      <c r="L147" s="107"/>
    </row>
    <row r="148" spans="1:12" ht="29.25" customHeight="1">
      <c r="A148" s="155"/>
      <c r="B148" s="93"/>
      <c r="C148" s="93"/>
      <c r="D148" s="93"/>
      <c r="E148" s="10"/>
      <c r="F148" s="16" t="s">
        <v>52</v>
      </c>
      <c r="G148" s="18" t="s">
        <v>29</v>
      </c>
      <c r="H148" s="18">
        <v>20</v>
      </c>
      <c r="I148" s="18">
        <v>22.8</v>
      </c>
      <c r="J148" s="20">
        <f>I148/H148*100</f>
        <v>114.00000000000001</v>
      </c>
      <c r="K148" s="10"/>
      <c r="L148" s="8"/>
    </row>
    <row r="149" spans="1:12" ht="41.25" customHeight="1">
      <c r="A149" s="153" t="s">
        <v>175</v>
      </c>
      <c r="B149" s="118" t="s">
        <v>2</v>
      </c>
      <c r="C149" s="135">
        <f>C150</f>
        <v>142.75</v>
      </c>
      <c r="D149" s="135">
        <f>D150</f>
        <v>132.35</v>
      </c>
      <c r="E149" s="69">
        <f>D149/C149*100</f>
        <v>92.71453590192644</v>
      </c>
      <c r="F149" s="21" t="s">
        <v>2</v>
      </c>
      <c r="G149" s="5"/>
      <c r="H149" s="3"/>
      <c r="I149" s="3"/>
      <c r="J149" s="21">
        <f>(J150+J151+J152)/3</f>
        <v>100</v>
      </c>
      <c r="K149" s="50">
        <f>J149/E149</f>
        <v>1.078579523989422</v>
      </c>
      <c r="L149" s="68" t="s">
        <v>3</v>
      </c>
    </row>
    <row r="150" spans="1:12" ht="71.25" customHeight="1">
      <c r="A150" s="154"/>
      <c r="B150" s="89" t="s">
        <v>21</v>
      </c>
      <c r="C150" s="90">
        <v>142.75</v>
      </c>
      <c r="D150" s="90">
        <v>132.35</v>
      </c>
      <c r="E150" s="69">
        <f>D150/C150*100</f>
        <v>92.71453590192644</v>
      </c>
      <c r="F150" s="16" t="s">
        <v>57</v>
      </c>
      <c r="G150" s="18" t="s">
        <v>5</v>
      </c>
      <c r="H150" s="3">
        <v>100</v>
      </c>
      <c r="I150" s="3">
        <v>100</v>
      </c>
      <c r="J150" s="3">
        <f>I150/H150*100</f>
        <v>100</v>
      </c>
      <c r="K150" s="10"/>
      <c r="L150" s="9"/>
    </row>
    <row r="151" spans="1:12" ht="30.75" customHeight="1">
      <c r="A151" s="154"/>
      <c r="B151" s="113"/>
      <c r="C151" s="131"/>
      <c r="D151" s="131"/>
      <c r="E151" s="29"/>
      <c r="F151" s="16" t="s">
        <v>99</v>
      </c>
      <c r="G151" s="13" t="s">
        <v>0</v>
      </c>
      <c r="H151" s="3">
        <v>41</v>
      </c>
      <c r="I151" s="12">
        <v>41</v>
      </c>
      <c r="J151" s="12">
        <f>I151/H151*100</f>
        <v>100</v>
      </c>
      <c r="K151" s="25"/>
      <c r="L151" s="9"/>
    </row>
    <row r="152" spans="1:12" ht="25.5" customHeight="1">
      <c r="A152" s="155"/>
      <c r="B152" s="113"/>
      <c r="C152" s="131"/>
      <c r="D152" s="131"/>
      <c r="E152" s="29"/>
      <c r="F152" s="16" t="s">
        <v>100</v>
      </c>
      <c r="G152" s="13" t="s">
        <v>5</v>
      </c>
      <c r="H152" s="3">
        <v>39.4</v>
      </c>
      <c r="I152" s="12">
        <v>39.4</v>
      </c>
      <c r="J152" s="12">
        <f>I152/H152*100</f>
        <v>100</v>
      </c>
      <c r="K152" s="25"/>
      <c r="L152" s="9"/>
    </row>
    <row r="153" spans="1:12" ht="37.5" customHeight="1">
      <c r="A153" s="153" t="s">
        <v>172</v>
      </c>
      <c r="B153" s="136" t="s">
        <v>2</v>
      </c>
      <c r="C153" s="161" t="s">
        <v>286</v>
      </c>
      <c r="D153" s="162"/>
      <c r="E153" s="29"/>
      <c r="F153" s="5" t="s">
        <v>2</v>
      </c>
      <c r="G153" s="13"/>
      <c r="H153" s="3"/>
      <c r="I153" s="12"/>
      <c r="J153" s="69">
        <f>J154/1</f>
        <v>0</v>
      </c>
      <c r="K153" s="69">
        <v>1</v>
      </c>
      <c r="L153" s="68" t="s">
        <v>4</v>
      </c>
    </row>
    <row r="154" spans="1:12" ht="72.75" customHeight="1">
      <c r="A154" s="154"/>
      <c r="B154" s="113"/>
      <c r="C154" s="131"/>
      <c r="D154" s="131"/>
      <c r="E154" s="29"/>
      <c r="F154" s="16"/>
      <c r="G154" s="13"/>
      <c r="H154" s="3"/>
      <c r="I154" s="12"/>
      <c r="J154" s="12"/>
      <c r="K154" s="25"/>
      <c r="L154" s="9"/>
    </row>
    <row r="155" spans="1:12" ht="23.25" customHeight="1">
      <c r="A155" s="154"/>
      <c r="B155" s="113"/>
      <c r="C155" s="131"/>
      <c r="D155" s="131"/>
      <c r="E155" s="29"/>
      <c r="F155" s="16"/>
      <c r="G155" s="13"/>
      <c r="H155" s="3"/>
      <c r="I155" s="12"/>
      <c r="J155" s="12"/>
      <c r="K155" s="25"/>
      <c r="L155" s="9"/>
    </row>
    <row r="156" spans="1:12" ht="15" customHeight="1">
      <c r="A156" s="155"/>
      <c r="B156" s="113"/>
      <c r="C156" s="131"/>
      <c r="D156" s="131"/>
      <c r="E156" s="29"/>
      <c r="F156" s="16"/>
      <c r="G156" s="13"/>
      <c r="H156" s="3"/>
      <c r="I156" s="12"/>
      <c r="J156" s="12"/>
      <c r="K156" s="25"/>
      <c r="L156" s="9"/>
    </row>
    <row r="157" spans="1:12" ht="39" customHeight="1">
      <c r="A157" s="153" t="s">
        <v>140</v>
      </c>
      <c r="B157" s="136" t="s">
        <v>2</v>
      </c>
      <c r="C157" s="135">
        <f>C158</f>
        <v>11301.73</v>
      </c>
      <c r="D157" s="135">
        <f>D158</f>
        <v>11298.53</v>
      </c>
      <c r="E157" s="69">
        <f>D157/C157*100</f>
        <v>99.9716857507656</v>
      </c>
      <c r="F157" s="5" t="s">
        <v>2</v>
      </c>
      <c r="G157" s="13"/>
      <c r="H157" s="3"/>
      <c r="I157" s="12"/>
      <c r="J157" s="69">
        <f>(J158+J159+J160+J161+J162)/5</f>
        <v>100</v>
      </c>
      <c r="K157" s="69">
        <f>J157/E157</f>
        <v>1.000283222684721</v>
      </c>
      <c r="L157" s="68" t="s">
        <v>4</v>
      </c>
    </row>
    <row r="158" spans="1:12" ht="24.75" customHeight="1">
      <c r="A158" s="154"/>
      <c r="B158" s="90" t="s">
        <v>21</v>
      </c>
      <c r="C158" s="112">
        <v>11301.73</v>
      </c>
      <c r="D158" s="112">
        <v>11298.53</v>
      </c>
      <c r="E158" s="51">
        <f>D158/C158*100</f>
        <v>99.9716857507656</v>
      </c>
      <c r="F158" s="16" t="s">
        <v>34</v>
      </c>
      <c r="G158" s="13" t="s">
        <v>5</v>
      </c>
      <c r="H158" s="18">
        <v>95</v>
      </c>
      <c r="I158" s="18">
        <v>95</v>
      </c>
      <c r="J158" s="70">
        <f>I158/H158*100</f>
        <v>100</v>
      </c>
      <c r="K158" s="25"/>
      <c r="L158" s="9"/>
    </row>
    <row r="159" spans="1:12" ht="24.75" customHeight="1">
      <c r="A159" s="154"/>
      <c r="B159" s="90"/>
      <c r="C159" s="134"/>
      <c r="D159" s="134"/>
      <c r="E159" s="51"/>
      <c r="F159" s="17" t="s">
        <v>81</v>
      </c>
      <c r="G159" s="13" t="s">
        <v>5</v>
      </c>
      <c r="H159" s="44">
        <v>100</v>
      </c>
      <c r="I159" s="44">
        <v>100</v>
      </c>
      <c r="J159" s="70">
        <f>I159/H159*100</f>
        <v>100</v>
      </c>
      <c r="K159" s="25"/>
      <c r="L159" s="68"/>
    </row>
    <row r="160" spans="1:12" ht="60">
      <c r="A160" s="154"/>
      <c r="B160" s="138"/>
      <c r="C160" s="139"/>
      <c r="D160" s="139"/>
      <c r="E160" s="25"/>
      <c r="F160" s="16" t="s">
        <v>82</v>
      </c>
      <c r="G160" s="13" t="s">
        <v>5</v>
      </c>
      <c r="H160" s="44">
        <v>1</v>
      </c>
      <c r="I160" s="44">
        <v>1</v>
      </c>
      <c r="J160" s="70">
        <f>I160/H160*100</f>
        <v>100</v>
      </c>
      <c r="K160" s="25"/>
      <c r="L160" s="8"/>
    </row>
    <row r="161" spans="1:12" ht="48">
      <c r="A161" s="154"/>
      <c r="B161" s="138"/>
      <c r="C161" s="139"/>
      <c r="D161" s="139"/>
      <c r="E161" s="25"/>
      <c r="F161" s="17" t="s">
        <v>83</v>
      </c>
      <c r="G161" s="13" t="s">
        <v>5</v>
      </c>
      <c r="H161" s="44">
        <v>95</v>
      </c>
      <c r="I161" s="44">
        <v>95</v>
      </c>
      <c r="J161" s="70">
        <f>I161/H161*100</f>
        <v>100</v>
      </c>
      <c r="K161" s="25"/>
      <c r="L161" s="9"/>
    </row>
    <row r="162" spans="1:12" ht="36">
      <c r="A162" s="154"/>
      <c r="B162" s="138"/>
      <c r="C162" s="139"/>
      <c r="D162" s="139"/>
      <c r="E162" s="25"/>
      <c r="F162" s="65" t="s">
        <v>84</v>
      </c>
      <c r="G162" s="13" t="s">
        <v>1</v>
      </c>
      <c r="H162" s="12">
        <v>100</v>
      </c>
      <c r="I162" s="12">
        <v>100</v>
      </c>
      <c r="J162" s="70">
        <f>I162/H162*100</f>
        <v>100</v>
      </c>
      <c r="K162" s="25"/>
      <c r="L162" s="9"/>
    </row>
    <row r="163" spans="1:12" ht="24.75" customHeight="1">
      <c r="A163" s="153" t="s">
        <v>167</v>
      </c>
      <c r="B163" s="117" t="s">
        <v>2</v>
      </c>
      <c r="C163" s="118">
        <f>C164</f>
        <v>649</v>
      </c>
      <c r="D163" s="118">
        <f>D164</f>
        <v>642.15</v>
      </c>
      <c r="E163" s="50">
        <f>D163/C163*100</f>
        <v>98.94453004622495</v>
      </c>
      <c r="F163" s="5" t="s">
        <v>2</v>
      </c>
      <c r="G163" s="18"/>
      <c r="H163" s="3"/>
      <c r="I163" s="3"/>
      <c r="J163" s="19">
        <f>(J164+J165+J166+J168+J167+J169)/6</f>
        <v>137.49389924400847</v>
      </c>
      <c r="K163" s="50">
        <f>J163/E163</f>
        <v>1.3896058648191467</v>
      </c>
      <c r="L163" s="5" t="s">
        <v>4</v>
      </c>
    </row>
    <row r="164" spans="1:12" ht="24.75" customHeight="1">
      <c r="A164" s="154"/>
      <c r="B164" s="90" t="s">
        <v>21</v>
      </c>
      <c r="C164" s="112">
        <v>649</v>
      </c>
      <c r="D164" s="112">
        <v>642.15</v>
      </c>
      <c r="E164" s="51">
        <f>D164/C164*100</f>
        <v>98.94453004622495</v>
      </c>
      <c r="F164" s="16" t="s">
        <v>168</v>
      </c>
      <c r="G164" s="18" t="s">
        <v>5</v>
      </c>
      <c r="H164" s="20">
        <v>80.5</v>
      </c>
      <c r="I164" s="3">
        <v>80</v>
      </c>
      <c r="J164" s="20">
        <f>I164/H164*100</f>
        <v>99.37888198757764</v>
      </c>
      <c r="K164" s="10"/>
      <c r="L164" s="8"/>
    </row>
    <row r="165" spans="1:12" ht="27.75" customHeight="1">
      <c r="A165" s="154"/>
      <c r="B165" s="93"/>
      <c r="C165" s="140"/>
      <c r="D165" s="140"/>
      <c r="E165" s="10"/>
      <c r="F165" s="16" t="s">
        <v>85</v>
      </c>
      <c r="G165" s="18" t="s">
        <v>5</v>
      </c>
      <c r="H165" s="3">
        <v>2.7</v>
      </c>
      <c r="I165" s="3">
        <v>3.3</v>
      </c>
      <c r="J165" s="20">
        <f>H165/I165*100</f>
        <v>81.81818181818183</v>
      </c>
      <c r="K165" s="10"/>
      <c r="L165" s="8"/>
    </row>
    <row r="166" spans="1:12" ht="48" customHeight="1">
      <c r="A166" s="154"/>
      <c r="B166" s="93"/>
      <c r="C166" s="140"/>
      <c r="D166" s="140"/>
      <c r="E166" s="10"/>
      <c r="F166" s="16" t="s">
        <v>86</v>
      </c>
      <c r="G166" s="18" t="s">
        <v>5</v>
      </c>
      <c r="H166" s="3">
        <v>30.5</v>
      </c>
      <c r="I166" s="3">
        <v>19.9</v>
      </c>
      <c r="J166" s="20">
        <f>H166/I166*100</f>
        <v>153.26633165829148</v>
      </c>
      <c r="K166" s="10"/>
      <c r="L166" s="5"/>
    </row>
    <row r="167" spans="1:12" ht="24">
      <c r="A167" s="154"/>
      <c r="B167" s="93"/>
      <c r="C167" s="140"/>
      <c r="D167" s="140"/>
      <c r="E167" s="10"/>
      <c r="F167" s="16" t="s">
        <v>169</v>
      </c>
      <c r="G167" s="18" t="s">
        <v>5</v>
      </c>
      <c r="H167" s="3">
        <v>16</v>
      </c>
      <c r="I167" s="3">
        <v>12.5</v>
      </c>
      <c r="J167" s="20">
        <f>H167/I167*100</f>
        <v>128</v>
      </c>
      <c r="K167" s="10"/>
      <c r="L167" s="5"/>
    </row>
    <row r="168" spans="1:12" ht="36">
      <c r="A168" s="154"/>
      <c r="B168" s="93"/>
      <c r="C168" s="140"/>
      <c r="D168" s="140"/>
      <c r="E168" s="10"/>
      <c r="F168" s="16" t="s">
        <v>170</v>
      </c>
      <c r="G168" s="18" t="s">
        <v>1</v>
      </c>
      <c r="H168" s="3">
        <v>5</v>
      </c>
      <c r="I168" s="3">
        <v>13</v>
      </c>
      <c r="J168" s="20">
        <f>I168/H168*100</f>
        <v>260</v>
      </c>
      <c r="K168" s="10"/>
      <c r="L168" s="8"/>
    </row>
    <row r="169" spans="1:12" ht="24" customHeight="1">
      <c r="A169" s="155"/>
      <c r="B169" s="93"/>
      <c r="C169" s="140"/>
      <c r="D169" s="140"/>
      <c r="E169" s="10"/>
      <c r="F169" s="16" t="s">
        <v>201</v>
      </c>
      <c r="G169" s="18" t="s">
        <v>5</v>
      </c>
      <c r="H169" s="3">
        <v>80</v>
      </c>
      <c r="I169" s="3">
        <v>82</v>
      </c>
      <c r="J169" s="20">
        <f>I169/H169*100</f>
        <v>102.49999999999999</v>
      </c>
      <c r="K169" s="10"/>
      <c r="L169" s="8"/>
    </row>
    <row r="170" spans="1:12" ht="15.75" customHeight="1">
      <c r="A170" s="153" t="s">
        <v>174</v>
      </c>
      <c r="B170" s="117" t="s">
        <v>2</v>
      </c>
      <c r="C170" s="166" t="s">
        <v>94</v>
      </c>
      <c r="D170" s="166"/>
      <c r="E170" s="166"/>
      <c r="F170" s="45" t="s">
        <v>2</v>
      </c>
      <c r="G170" s="10"/>
      <c r="H170" s="10"/>
      <c r="I170" s="10"/>
      <c r="J170" s="19">
        <f>(J171+J172+J173)/3</f>
        <v>110.77895355673132</v>
      </c>
      <c r="K170" s="19">
        <v>1</v>
      </c>
      <c r="L170" s="5" t="s">
        <v>4</v>
      </c>
    </row>
    <row r="171" spans="1:12" ht="48">
      <c r="A171" s="154"/>
      <c r="B171" s="93"/>
      <c r="C171" s="140"/>
      <c r="D171" s="140"/>
      <c r="E171" s="10"/>
      <c r="F171" s="16" t="s">
        <v>119</v>
      </c>
      <c r="G171" s="18" t="s">
        <v>0</v>
      </c>
      <c r="H171" s="3">
        <v>0.5</v>
      </c>
      <c r="I171" s="3">
        <v>0.4</v>
      </c>
      <c r="J171" s="20">
        <f>H171/I171*100</f>
        <v>125</v>
      </c>
      <c r="K171" s="110"/>
      <c r="L171" s="111"/>
    </row>
    <row r="172" spans="1:13" s="95" customFormat="1" ht="48.75" customHeight="1">
      <c r="A172" s="154"/>
      <c r="B172" s="93"/>
      <c r="C172" s="140"/>
      <c r="D172" s="140"/>
      <c r="E172" s="10"/>
      <c r="F172" s="16" t="s">
        <v>199</v>
      </c>
      <c r="G172" s="18" t="s">
        <v>0</v>
      </c>
      <c r="H172" s="3">
        <v>140</v>
      </c>
      <c r="I172" s="3">
        <v>152</v>
      </c>
      <c r="J172" s="20">
        <f>I172/H172*100</f>
        <v>108.57142857142857</v>
      </c>
      <c r="K172" s="10"/>
      <c r="L172" s="8"/>
      <c r="M172" s="100"/>
    </row>
    <row r="173" spans="1:12" ht="36" customHeight="1">
      <c r="A173" s="155"/>
      <c r="B173" s="93"/>
      <c r="C173" s="140"/>
      <c r="D173" s="140"/>
      <c r="E173" s="10"/>
      <c r="F173" s="16" t="s">
        <v>200</v>
      </c>
      <c r="G173" s="18" t="s">
        <v>95</v>
      </c>
      <c r="H173" s="3">
        <v>4374</v>
      </c>
      <c r="I173" s="3">
        <v>4320</v>
      </c>
      <c r="J173" s="20">
        <f>I173/H173*100</f>
        <v>98.76543209876543</v>
      </c>
      <c r="K173" s="10"/>
      <c r="L173" s="8"/>
    </row>
    <row r="174" spans="1:12" ht="15" customHeight="1">
      <c r="A174" s="158" t="s">
        <v>96</v>
      </c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  <c r="L174" s="160"/>
    </row>
    <row r="175" spans="1:12" ht="12">
      <c r="A175" s="153" t="s">
        <v>202</v>
      </c>
      <c r="B175" s="118" t="s">
        <v>2</v>
      </c>
      <c r="C175" s="126">
        <f>C176+C177+C178</f>
        <v>106097.59</v>
      </c>
      <c r="D175" s="126">
        <f>D176+D177+D178</f>
        <v>105103.18999999999</v>
      </c>
      <c r="E175" s="46">
        <f>D175/C175*100</f>
        <v>99.06274968168456</v>
      </c>
      <c r="F175" s="21" t="s">
        <v>2</v>
      </c>
      <c r="G175" s="5"/>
      <c r="H175" s="3"/>
      <c r="I175" s="3"/>
      <c r="J175" s="21">
        <f>SUM(J176:J189)/14</f>
        <v>100</v>
      </c>
      <c r="K175" s="19">
        <f>J175/E175</f>
        <v>1.0094611781050604</v>
      </c>
      <c r="L175" s="5" t="s">
        <v>4</v>
      </c>
    </row>
    <row r="176" spans="1:12" ht="24">
      <c r="A176" s="154"/>
      <c r="B176" s="89" t="s">
        <v>21</v>
      </c>
      <c r="C176" s="90">
        <v>91615.84</v>
      </c>
      <c r="D176" s="90">
        <v>90621.45</v>
      </c>
      <c r="E176" s="3">
        <f>D176/C176*100</f>
        <v>98.91460908943257</v>
      </c>
      <c r="F176" s="16" t="s">
        <v>146</v>
      </c>
      <c r="G176" s="18" t="s">
        <v>0</v>
      </c>
      <c r="H176" s="18">
        <v>529</v>
      </c>
      <c r="I176" s="18">
        <v>529</v>
      </c>
      <c r="J176" s="3">
        <v>100</v>
      </c>
      <c r="K176" s="10"/>
      <c r="L176" s="8"/>
    </row>
    <row r="177" spans="1:12" ht="14.25" customHeight="1">
      <c r="A177" s="154"/>
      <c r="B177" s="89" t="s">
        <v>9</v>
      </c>
      <c r="C177" s="90">
        <v>13629.77</v>
      </c>
      <c r="D177" s="90">
        <v>13629.76</v>
      </c>
      <c r="E177" s="90">
        <f>D177/C177*100</f>
        <v>99.99992663119039</v>
      </c>
      <c r="F177" s="91" t="s">
        <v>203</v>
      </c>
      <c r="G177" s="89" t="s">
        <v>1</v>
      </c>
      <c r="H177" s="92">
        <v>25247</v>
      </c>
      <c r="I177" s="92">
        <v>25247</v>
      </c>
      <c r="J177" s="90">
        <f>I177/H177*100</f>
        <v>100</v>
      </c>
      <c r="K177" s="93"/>
      <c r="L177" s="94"/>
    </row>
    <row r="178" spans="1:12" ht="23.25" customHeight="1">
      <c r="A178" s="154"/>
      <c r="B178" s="89" t="s">
        <v>10</v>
      </c>
      <c r="C178" s="90">
        <v>851.98</v>
      </c>
      <c r="D178" s="90">
        <v>851.98</v>
      </c>
      <c r="E178" s="3">
        <f>D178/C178*100</f>
        <v>100</v>
      </c>
      <c r="F178" s="16" t="s">
        <v>204</v>
      </c>
      <c r="G178" s="18" t="s">
        <v>0</v>
      </c>
      <c r="H178" s="23">
        <v>13101</v>
      </c>
      <c r="I178" s="23">
        <v>13101</v>
      </c>
      <c r="J178" s="3">
        <f>I178/H178*100</f>
        <v>100</v>
      </c>
      <c r="K178" s="10"/>
      <c r="L178" s="8"/>
    </row>
    <row r="179" spans="1:12" ht="48.75" customHeight="1">
      <c r="A179" s="154"/>
      <c r="B179" s="89"/>
      <c r="C179" s="90"/>
      <c r="D179" s="90"/>
      <c r="E179" s="3"/>
      <c r="F179" s="16" t="s">
        <v>205</v>
      </c>
      <c r="G179" s="18" t="s">
        <v>0</v>
      </c>
      <c r="H179" s="23">
        <v>14892</v>
      </c>
      <c r="I179" s="23">
        <v>14892</v>
      </c>
      <c r="J179" s="3">
        <f>I179/H179*100</f>
        <v>100</v>
      </c>
      <c r="K179" s="10"/>
      <c r="L179" s="8"/>
    </row>
    <row r="180" spans="1:12" ht="30" customHeight="1">
      <c r="A180" s="154"/>
      <c r="B180" s="93"/>
      <c r="C180" s="90"/>
      <c r="D180" s="90"/>
      <c r="E180" s="10"/>
      <c r="F180" s="16" t="s">
        <v>206</v>
      </c>
      <c r="G180" s="18" t="s">
        <v>1</v>
      </c>
      <c r="H180" s="23">
        <v>86394</v>
      </c>
      <c r="I180" s="23">
        <v>86394</v>
      </c>
      <c r="J180" s="3">
        <f>I180/H180*100</f>
        <v>100</v>
      </c>
      <c r="K180" s="10"/>
      <c r="L180" s="8"/>
    </row>
    <row r="181" spans="1:12" ht="12">
      <c r="A181" s="154"/>
      <c r="B181" s="93"/>
      <c r="C181" s="90"/>
      <c r="D181" s="90"/>
      <c r="E181" s="10"/>
      <c r="F181" s="16" t="s">
        <v>207</v>
      </c>
      <c r="G181" s="18" t="s">
        <v>0</v>
      </c>
      <c r="H181" s="18">
        <v>3330</v>
      </c>
      <c r="I181" s="18">
        <v>3330</v>
      </c>
      <c r="J181" s="3">
        <v>100</v>
      </c>
      <c r="K181" s="10"/>
      <c r="L181" s="8"/>
    </row>
    <row r="182" spans="1:12" ht="12">
      <c r="A182" s="154"/>
      <c r="B182" s="93"/>
      <c r="C182" s="90"/>
      <c r="D182" s="140"/>
      <c r="E182" s="10"/>
      <c r="F182" s="16" t="s">
        <v>208</v>
      </c>
      <c r="G182" s="18" t="s">
        <v>0</v>
      </c>
      <c r="H182" s="20">
        <v>320</v>
      </c>
      <c r="I182" s="20">
        <v>320</v>
      </c>
      <c r="J182" s="3">
        <f aca="true" t="shared" si="7" ref="J182:J189">I182/H182*100</f>
        <v>100</v>
      </c>
      <c r="K182" s="10"/>
      <c r="L182" s="8"/>
    </row>
    <row r="183" spans="1:12" ht="24">
      <c r="A183" s="154"/>
      <c r="B183" s="93"/>
      <c r="C183" s="90"/>
      <c r="D183" s="90"/>
      <c r="E183" s="10"/>
      <c r="F183" s="16" t="s">
        <v>209</v>
      </c>
      <c r="G183" s="18" t="s">
        <v>1</v>
      </c>
      <c r="H183" s="20">
        <v>3171</v>
      </c>
      <c r="I183" s="20">
        <v>3171</v>
      </c>
      <c r="J183" s="3">
        <f t="shared" si="7"/>
        <v>100</v>
      </c>
      <c r="K183" s="10"/>
      <c r="L183" s="8"/>
    </row>
    <row r="184" spans="1:12" ht="48">
      <c r="A184" s="154"/>
      <c r="B184" s="93"/>
      <c r="C184" s="90"/>
      <c r="D184" s="90"/>
      <c r="E184" s="10"/>
      <c r="F184" s="16" t="s">
        <v>210</v>
      </c>
      <c r="G184" s="18" t="s">
        <v>1</v>
      </c>
      <c r="H184" s="20">
        <v>1</v>
      </c>
      <c r="I184" s="20">
        <v>1</v>
      </c>
      <c r="J184" s="3">
        <f t="shared" si="7"/>
        <v>100</v>
      </c>
      <c r="K184" s="10"/>
      <c r="L184" s="8"/>
    </row>
    <row r="185" spans="1:12" ht="23.25" customHeight="1">
      <c r="A185" s="154"/>
      <c r="B185" s="93"/>
      <c r="C185" s="90"/>
      <c r="D185" s="90"/>
      <c r="E185" s="10"/>
      <c r="F185" s="16" t="s">
        <v>211</v>
      </c>
      <c r="G185" s="18" t="s">
        <v>0</v>
      </c>
      <c r="H185" s="20">
        <v>22</v>
      </c>
      <c r="I185" s="20">
        <v>22</v>
      </c>
      <c r="J185" s="3">
        <f t="shared" si="7"/>
        <v>100</v>
      </c>
      <c r="K185" s="10"/>
      <c r="L185" s="8"/>
    </row>
    <row r="186" spans="1:12" ht="59.25" customHeight="1">
      <c r="A186" s="154"/>
      <c r="B186" s="93"/>
      <c r="C186" s="90"/>
      <c r="D186" s="90"/>
      <c r="E186" s="10"/>
      <c r="F186" s="16" t="s">
        <v>212</v>
      </c>
      <c r="G186" s="18" t="s">
        <v>1</v>
      </c>
      <c r="H186" s="20">
        <v>1</v>
      </c>
      <c r="I186" s="20">
        <v>1</v>
      </c>
      <c r="J186" s="3">
        <f t="shared" si="7"/>
        <v>100</v>
      </c>
      <c r="K186" s="10"/>
      <c r="L186" s="8"/>
    </row>
    <row r="187" spans="1:12" ht="36.75" customHeight="1">
      <c r="A187" s="154"/>
      <c r="B187" s="93"/>
      <c r="C187" s="90"/>
      <c r="D187" s="90"/>
      <c r="E187" s="10"/>
      <c r="F187" s="16" t="s">
        <v>213</v>
      </c>
      <c r="G187" s="18" t="s">
        <v>1</v>
      </c>
      <c r="H187" s="20">
        <v>1</v>
      </c>
      <c r="I187" s="20">
        <v>1</v>
      </c>
      <c r="J187" s="3">
        <f t="shared" si="7"/>
        <v>100</v>
      </c>
      <c r="K187" s="10"/>
      <c r="L187" s="8"/>
    </row>
    <row r="188" spans="1:12" ht="23.25" customHeight="1">
      <c r="A188" s="154"/>
      <c r="B188" s="93"/>
      <c r="C188" s="90"/>
      <c r="D188" s="90"/>
      <c r="E188" s="10"/>
      <c r="F188" s="16" t="s">
        <v>214</v>
      </c>
      <c r="G188" s="18" t="s">
        <v>1</v>
      </c>
      <c r="H188" s="20">
        <v>2</v>
      </c>
      <c r="I188" s="20">
        <v>2</v>
      </c>
      <c r="J188" s="3">
        <f t="shared" si="7"/>
        <v>100</v>
      </c>
      <c r="K188" s="10"/>
      <c r="L188" s="8"/>
    </row>
    <row r="189" spans="1:12" ht="27.75" customHeight="1">
      <c r="A189" s="155"/>
      <c r="B189" s="93"/>
      <c r="C189" s="90"/>
      <c r="D189" s="90"/>
      <c r="E189" s="10"/>
      <c r="F189" s="16" t="s">
        <v>215</v>
      </c>
      <c r="G189" s="18" t="s">
        <v>5</v>
      </c>
      <c r="H189" s="20">
        <v>54</v>
      </c>
      <c r="I189" s="20">
        <v>54</v>
      </c>
      <c r="J189" s="3">
        <f t="shared" si="7"/>
        <v>100</v>
      </c>
      <c r="K189" s="10"/>
      <c r="L189" s="8"/>
    </row>
    <row r="190" spans="1:12" ht="39.75" customHeight="1">
      <c r="A190" s="153" t="s">
        <v>216</v>
      </c>
      <c r="B190" s="118" t="s">
        <v>2</v>
      </c>
      <c r="C190" s="126">
        <f>C191</f>
        <v>15025.82</v>
      </c>
      <c r="D190" s="126">
        <f>D191</f>
        <v>14998.47</v>
      </c>
      <c r="E190" s="26">
        <f aca="true" t="shared" si="8" ref="E190:E195">D190/C190*100</f>
        <v>99.81797998378791</v>
      </c>
      <c r="F190" s="21" t="s">
        <v>2</v>
      </c>
      <c r="G190" s="5"/>
      <c r="H190" s="3"/>
      <c r="I190" s="3"/>
      <c r="J190" s="21">
        <f>J191/1</f>
        <v>100</v>
      </c>
      <c r="K190" s="50">
        <f>J190/E190</f>
        <v>1.0018235193323053</v>
      </c>
      <c r="L190" s="5" t="s">
        <v>4</v>
      </c>
    </row>
    <row r="191" spans="1:12" ht="36.75" customHeight="1">
      <c r="A191" s="154"/>
      <c r="B191" s="89" t="s">
        <v>21</v>
      </c>
      <c r="C191" s="90">
        <v>15025.82</v>
      </c>
      <c r="D191" s="90">
        <v>14998.47</v>
      </c>
      <c r="E191" s="31">
        <f t="shared" si="8"/>
        <v>99.81797998378791</v>
      </c>
      <c r="F191" s="16" t="s">
        <v>147</v>
      </c>
      <c r="G191" s="18" t="s">
        <v>5</v>
      </c>
      <c r="H191" s="18">
        <v>32.7</v>
      </c>
      <c r="I191" s="18">
        <v>32.7</v>
      </c>
      <c r="J191" s="3">
        <v>100</v>
      </c>
      <c r="K191" s="10"/>
      <c r="L191" s="8"/>
    </row>
    <row r="192" spans="1:12" ht="47.25" customHeight="1">
      <c r="A192" s="154"/>
      <c r="B192" s="89"/>
      <c r="C192" s="90"/>
      <c r="D192" s="90"/>
      <c r="E192" s="31"/>
      <c r="F192" s="71"/>
      <c r="G192" s="59"/>
      <c r="H192" s="72"/>
      <c r="I192" s="72"/>
      <c r="J192" s="3"/>
      <c r="K192" s="10"/>
      <c r="L192" s="8"/>
    </row>
    <row r="193" spans="1:12" ht="26.25" customHeight="1">
      <c r="A193" s="153" t="s">
        <v>217</v>
      </c>
      <c r="B193" s="118" t="s">
        <v>2</v>
      </c>
      <c r="C193" s="126">
        <f>C194+C195+C196</f>
        <v>36709.69</v>
      </c>
      <c r="D193" s="126">
        <f>D194+D195+D196</f>
        <v>36031.49</v>
      </c>
      <c r="E193" s="26">
        <f t="shared" si="8"/>
        <v>98.15253138885127</v>
      </c>
      <c r="F193" s="21" t="s">
        <v>2</v>
      </c>
      <c r="G193" s="5"/>
      <c r="H193" s="3"/>
      <c r="I193" s="3"/>
      <c r="J193" s="21">
        <f>SUM(J194+J195+J196+J197+J198+J200+J199+J201)/8</f>
        <v>100</v>
      </c>
      <c r="K193" s="50">
        <f>J193/E193</f>
        <v>1.0188224244959063</v>
      </c>
      <c r="L193" s="5" t="s">
        <v>4</v>
      </c>
    </row>
    <row r="194" spans="1:12" ht="26.25" customHeight="1">
      <c r="A194" s="154"/>
      <c r="B194" s="89" t="s">
        <v>21</v>
      </c>
      <c r="C194" s="90">
        <v>34851.94</v>
      </c>
      <c r="D194" s="90">
        <v>34173.75</v>
      </c>
      <c r="E194" s="31">
        <f t="shared" si="8"/>
        <v>98.05408249870739</v>
      </c>
      <c r="F194" s="73" t="s">
        <v>218</v>
      </c>
      <c r="G194" s="74" t="s">
        <v>1</v>
      </c>
      <c r="H194" s="74" t="s">
        <v>219</v>
      </c>
      <c r="I194" s="74" t="s">
        <v>219</v>
      </c>
      <c r="J194" s="3">
        <v>100</v>
      </c>
      <c r="K194" s="10"/>
      <c r="L194" s="8"/>
    </row>
    <row r="195" spans="1:12" ht="24">
      <c r="A195" s="154"/>
      <c r="B195" s="89" t="s">
        <v>10</v>
      </c>
      <c r="C195" s="90">
        <v>352.97</v>
      </c>
      <c r="D195" s="90">
        <v>352.97</v>
      </c>
      <c r="E195" s="31">
        <f t="shared" si="8"/>
        <v>100</v>
      </c>
      <c r="F195" s="73" t="s">
        <v>220</v>
      </c>
      <c r="G195" s="74" t="s">
        <v>1</v>
      </c>
      <c r="H195" s="59">
        <v>39</v>
      </c>
      <c r="I195" s="59">
        <v>39</v>
      </c>
      <c r="J195" s="3">
        <v>100</v>
      </c>
      <c r="K195" s="10"/>
      <c r="L195" s="8"/>
    </row>
    <row r="196" spans="1:12" ht="24">
      <c r="A196" s="154"/>
      <c r="B196" s="89" t="s">
        <v>9</v>
      </c>
      <c r="C196" s="90">
        <v>1504.78</v>
      </c>
      <c r="D196" s="90">
        <v>1504.77</v>
      </c>
      <c r="E196" s="31">
        <f>D196/C196*100</f>
        <v>99.9993354510294</v>
      </c>
      <c r="F196" s="73" t="s">
        <v>221</v>
      </c>
      <c r="G196" s="74" t="s">
        <v>0</v>
      </c>
      <c r="H196" s="74" t="s">
        <v>222</v>
      </c>
      <c r="I196" s="74" t="s">
        <v>222</v>
      </c>
      <c r="J196" s="3">
        <v>100</v>
      </c>
      <c r="K196" s="10"/>
      <c r="L196" s="8"/>
    </row>
    <row r="197" spans="1:12" ht="15.75" customHeight="1">
      <c r="A197" s="154"/>
      <c r="B197" s="141"/>
      <c r="C197" s="130"/>
      <c r="D197" s="142"/>
      <c r="E197" s="31"/>
      <c r="F197" s="73" t="s">
        <v>223</v>
      </c>
      <c r="G197" s="74" t="s">
        <v>1</v>
      </c>
      <c r="H197" s="74" t="s">
        <v>118</v>
      </c>
      <c r="I197" s="74" t="s">
        <v>118</v>
      </c>
      <c r="J197" s="3">
        <v>100</v>
      </c>
      <c r="K197" s="10"/>
      <c r="L197" s="8"/>
    </row>
    <row r="198" spans="1:12" ht="23.25" customHeight="1">
      <c r="A198" s="154"/>
      <c r="B198" s="143"/>
      <c r="C198" s="130"/>
      <c r="D198" s="142"/>
      <c r="E198" s="104"/>
      <c r="F198" s="73" t="s">
        <v>224</v>
      </c>
      <c r="G198" s="74" t="s">
        <v>154</v>
      </c>
      <c r="H198" s="75">
        <v>550</v>
      </c>
      <c r="I198" s="74" t="s">
        <v>225</v>
      </c>
      <c r="J198" s="3">
        <v>100</v>
      </c>
      <c r="K198" s="10"/>
      <c r="L198" s="5"/>
    </row>
    <row r="199" spans="1:12" ht="25.5" customHeight="1">
      <c r="A199" s="154"/>
      <c r="B199" s="143"/>
      <c r="C199" s="130"/>
      <c r="D199" s="142"/>
      <c r="E199" s="104"/>
      <c r="F199" s="73" t="s">
        <v>226</v>
      </c>
      <c r="G199" s="74" t="s">
        <v>0</v>
      </c>
      <c r="H199" s="74" t="s">
        <v>148</v>
      </c>
      <c r="I199" s="74" t="s">
        <v>148</v>
      </c>
      <c r="J199" s="3">
        <v>100</v>
      </c>
      <c r="K199" s="10"/>
      <c r="L199" s="5"/>
    </row>
    <row r="200" spans="1:12" ht="15.75" customHeight="1">
      <c r="A200" s="154"/>
      <c r="B200" s="143"/>
      <c r="C200" s="130"/>
      <c r="D200" s="142"/>
      <c r="E200" s="104"/>
      <c r="F200" s="73" t="s">
        <v>227</v>
      </c>
      <c r="G200" s="74" t="s">
        <v>1</v>
      </c>
      <c r="H200" s="74" t="s">
        <v>228</v>
      </c>
      <c r="I200" s="74" t="s">
        <v>228</v>
      </c>
      <c r="J200" s="3">
        <v>100</v>
      </c>
      <c r="K200" s="10"/>
      <c r="L200" s="5"/>
    </row>
    <row r="201" spans="1:12" ht="12">
      <c r="A201" s="154"/>
      <c r="B201" s="143"/>
      <c r="C201" s="130"/>
      <c r="D201" s="142"/>
      <c r="E201" s="104"/>
      <c r="F201" s="73" t="s">
        <v>229</v>
      </c>
      <c r="G201" s="74" t="s">
        <v>0</v>
      </c>
      <c r="H201" s="74" t="s">
        <v>230</v>
      </c>
      <c r="I201" s="74" t="s">
        <v>230</v>
      </c>
      <c r="J201" s="3">
        <v>100</v>
      </c>
      <c r="K201" s="10"/>
      <c r="L201" s="5"/>
    </row>
    <row r="202" spans="1:12" ht="12">
      <c r="A202" s="153" t="s">
        <v>231</v>
      </c>
      <c r="B202" s="118" t="s">
        <v>2</v>
      </c>
      <c r="C202" s="126">
        <f>C203+C204+C205</f>
        <v>25861.739999999998</v>
      </c>
      <c r="D202" s="126">
        <f>D203+D204+D205</f>
        <v>25820.4</v>
      </c>
      <c r="E202" s="26">
        <f>+D202/C202*100</f>
        <v>99.84014996670759</v>
      </c>
      <c r="F202" s="21" t="s">
        <v>2</v>
      </c>
      <c r="G202" s="5"/>
      <c r="H202" s="3"/>
      <c r="I202" s="3"/>
      <c r="J202" s="21">
        <f>(J203+J204+J205+J206+J207+J208+J209+J210+J211)/9</f>
        <v>100</v>
      </c>
      <c r="K202" s="19">
        <f>J202/E202</f>
        <v>1.0016010596272713</v>
      </c>
      <c r="L202" s="5" t="s">
        <v>4</v>
      </c>
    </row>
    <row r="203" spans="1:12" ht="19.5" customHeight="1">
      <c r="A203" s="154"/>
      <c r="B203" s="89" t="s">
        <v>21</v>
      </c>
      <c r="C203" s="90">
        <v>15737.74</v>
      </c>
      <c r="D203" s="90">
        <v>15696.4</v>
      </c>
      <c r="E203" s="32">
        <f>+D203/C203*100</f>
        <v>99.73731933555898</v>
      </c>
      <c r="F203" s="16" t="s">
        <v>88</v>
      </c>
      <c r="G203" s="18" t="s">
        <v>0</v>
      </c>
      <c r="H203" s="23">
        <v>14892</v>
      </c>
      <c r="I203" s="23">
        <v>14892</v>
      </c>
      <c r="J203" s="3">
        <f>I203/H203*100</f>
        <v>100</v>
      </c>
      <c r="K203" s="10"/>
      <c r="L203" s="8"/>
    </row>
    <row r="204" spans="1:12" ht="22.5" customHeight="1">
      <c r="A204" s="154"/>
      <c r="B204" s="89" t="s">
        <v>9</v>
      </c>
      <c r="C204" s="90">
        <v>10100</v>
      </c>
      <c r="D204" s="90">
        <v>10100</v>
      </c>
      <c r="E204" s="32">
        <f>+D204/C204*100</f>
        <v>100</v>
      </c>
      <c r="F204" s="16" t="s">
        <v>232</v>
      </c>
      <c r="G204" s="18" t="s">
        <v>1</v>
      </c>
      <c r="H204" s="23">
        <v>86394</v>
      </c>
      <c r="I204" s="23">
        <v>86394</v>
      </c>
      <c r="J204" s="3">
        <f aca="true" t="shared" si="9" ref="J204:J211">I204/H204*100</f>
        <v>100</v>
      </c>
      <c r="K204" s="10"/>
      <c r="L204" s="5"/>
    </row>
    <row r="205" spans="1:12" ht="16.5" customHeight="1">
      <c r="A205" s="154"/>
      <c r="B205" s="89" t="s">
        <v>10</v>
      </c>
      <c r="C205" s="90">
        <v>24</v>
      </c>
      <c r="D205" s="90">
        <v>24</v>
      </c>
      <c r="E205" s="32">
        <f>+D205/C205*100</f>
        <v>100</v>
      </c>
      <c r="F205" s="16" t="s">
        <v>30</v>
      </c>
      <c r="G205" s="18" t="s">
        <v>31</v>
      </c>
      <c r="H205" s="23">
        <v>324176</v>
      </c>
      <c r="I205" s="23">
        <v>324176</v>
      </c>
      <c r="J205" s="3">
        <f t="shared" si="9"/>
        <v>100</v>
      </c>
      <c r="K205" s="10"/>
      <c r="L205" s="8"/>
    </row>
    <row r="206" spans="1:12" ht="26.25" customHeight="1">
      <c r="A206" s="154"/>
      <c r="B206" s="89"/>
      <c r="C206" s="90"/>
      <c r="D206" s="90"/>
      <c r="E206" s="32"/>
      <c r="F206" s="16" t="s">
        <v>149</v>
      </c>
      <c r="G206" s="4" t="s">
        <v>1</v>
      </c>
      <c r="H206" s="72" t="s">
        <v>118</v>
      </c>
      <c r="I206" s="72" t="s">
        <v>118</v>
      </c>
      <c r="J206" s="3">
        <f t="shared" si="9"/>
        <v>100</v>
      </c>
      <c r="K206" s="10"/>
      <c r="L206" s="8"/>
    </row>
    <row r="207" spans="1:12" ht="26.25" customHeight="1">
      <c r="A207" s="154"/>
      <c r="B207" s="89"/>
      <c r="C207" s="90"/>
      <c r="D207" s="90"/>
      <c r="E207" s="32"/>
      <c r="F207" s="16" t="s">
        <v>150</v>
      </c>
      <c r="G207" s="4" t="s">
        <v>151</v>
      </c>
      <c r="H207" s="72" t="s">
        <v>233</v>
      </c>
      <c r="I207" s="72" t="s">
        <v>233</v>
      </c>
      <c r="J207" s="3">
        <f t="shared" si="9"/>
        <v>100</v>
      </c>
      <c r="K207" s="10"/>
      <c r="L207" s="8"/>
    </row>
    <row r="208" spans="1:12" ht="21.75" customHeight="1">
      <c r="A208" s="154"/>
      <c r="B208" s="89"/>
      <c r="C208" s="90"/>
      <c r="D208" s="140"/>
      <c r="E208" s="32"/>
      <c r="F208" s="76" t="s">
        <v>152</v>
      </c>
      <c r="G208" s="18" t="s">
        <v>1</v>
      </c>
      <c r="H208" s="18">
        <v>5078</v>
      </c>
      <c r="I208" s="18">
        <v>5078</v>
      </c>
      <c r="J208" s="3">
        <f t="shared" si="9"/>
        <v>100</v>
      </c>
      <c r="K208" s="18"/>
      <c r="L208" s="4"/>
    </row>
    <row r="209" spans="1:12" ht="35.25" customHeight="1">
      <c r="A209" s="154"/>
      <c r="B209" s="89"/>
      <c r="C209" s="90"/>
      <c r="D209" s="140"/>
      <c r="E209" s="32"/>
      <c r="F209" s="16" t="s">
        <v>275</v>
      </c>
      <c r="G209" s="18" t="s">
        <v>1</v>
      </c>
      <c r="H209" s="18">
        <v>1</v>
      </c>
      <c r="I209" s="18">
        <v>1</v>
      </c>
      <c r="J209" s="3">
        <f t="shared" si="9"/>
        <v>100</v>
      </c>
      <c r="K209" s="18"/>
      <c r="L209" s="4"/>
    </row>
    <row r="210" spans="1:12" ht="25.5" customHeight="1">
      <c r="A210" s="154"/>
      <c r="B210" s="89"/>
      <c r="C210" s="90"/>
      <c r="D210" s="140"/>
      <c r="E210" s="32"/>
      <c r="F210" s="16" t="s">
        <v>234</v>
      </c>
      <c r="G210" s="18" t="s">
        <v>1</v>
      </c>
      <c r="H210" s="18">
        <v>2</v>
      </c>
      <c r="I210" s="18">
        <v>2</v>
      </c>
      <c r="J210" s="3">
        <f t="shared" si="9"/>
        <v>100</v>
      </c>
      <c r="K210" s="18"/>
      <c r="L210" s="4"/>
    </row>
    <row r="211" spans="1:12" ht="23.25" customHeight="1">
      <c r="A211" s="155"/>
      <c r="B211" s="89"/>
      <c r="C211" s="90"/>
      <c r="D211" s="140"/>
      <c r="E211" s="32"/>
      <c r="F211" s="16" t="s">
        <v>235</v>
      </c>
      <c r="G211" s="18" t="s">
        <v>5</v>
      </c>
      <c r="H211" s="18">
        <v>54</v>
      </c>
      <c r="I211" s="18">
        <v>54</v>
      </c>
      <c r="J211" s="3">
        <f t="shared" si="9"/>
        <v>100</v>
      </c>
      <c r="K211" s="18"/>
      <c r="L211" s="4"/>
    </row>
    <row r="212" spans="1:12" ht="23.25" customHeight="1">
      <c r="A212" s="153" t="s">
        <v>236</v>
      </c>
      <c r="B212" s="118" t="s">
        <v>2</v>
      </c>
      <c r="C212" s="126">
        <f>C213</f>
        <v>3724.01</v>
      </c>
      <c r="D212" s="126">
        <f>D213</f>
        <v>3695.79</v>
      </c>
      <c r="E212" s="26">
        <f>D212/C212*100</f>
        <v>99.2422147094127</v>
      </c>
      <c r="F212" s="21" t="s">
        <v>2</v>
      </c>
      <c r="G212" s="5"/>
      <c r="H212" s="3"/>
      <c r="I212" s="3"/>
      <c r="J212" s="40">
        <f>(J213+J214+J215+J216+J217+J218+J219+J220+J222+J223+J224+J221)/12</f>
        <v>100</v>
      </c>
      <c r="K212" s="19">
        <f>J212/E212</f>
        <v>1.0076357152327378</v>
      </c>
      <c r="L212" s="5" t="s">
        <v>4</v>
      </c>
    </row>
    <row r="213" spans="1:12" ht="20.25" customHeight="1">
      <c r="A213" s="154"/>
      <c r="B213" s="89" t="s">
        <v>21</v>
      </c>
      <c r="C213" s="90">
        <v>3724.01</v>
      </c>
      <c r="D213" s="90">
        <v>3695.79</v>
      </c>
      <c r="E213" s="32">
        <f>D213/C213*100</f>
        <v>99.2422147094127</v>
      </c>
      <c r="F213" s="16" t="s">
        <v>237</v>
      </c>
      <c r="G213" s="18" t="s">
        <v>1</v>
      </c>
      <c r="H213" s="3">
        <v>3330</v>
      </c>
      <c r="I213" s="3">
        <v>3330</v>
      </c>
      <c r="J213" s="3">
        <f aca="true" t="shared" si="10" ref="J213:J224">I213/H213*100</f>
        <v>100</v>
      </c>
      <c r="K213" s="10"/>
      <c r="L213" s="8"/>
    </row>
    <row r="214" spans="1:12" ht="20.25" customHeight="1">
      <c r="A214" s="154"/>
      <c r="B214" s="89"/>
      <c r="C214" s="90"/>
      <c r="D214" s="90"/>
      <c r="E214" s="32"/>
      <c r="F214" s="16" t="s">
        <v>35</v>
      </c>
      <c r="G214" s="18" t="s">
        <v>1</v>
      </c>
      <c r="H214" s="3">
        <v>10920</v>
      </c>
      <c r="I214" s="3">
        <v>10920</v>
      </c>
      <c r="J214" s="3">
        <f t="shared" si="10"/>
        <v>100</v>
      </c>
      <c r="K214" s="10"/>
      <c r="L214" s="5"/>
    </row>
    <row r="215" spans="1:12" ht="26.25" customHeight="1">
      <c r="A215" s="154"/>
      <c r="B215" s="93"/>
      <c r="C215" s="90"/>
      <c r="D215" s="140"/>
      <c r="E215" s="103"/>
      <c r="F215" s="16" t="s">
        <v>36</v>
      </c>
      <c r="G215" s="18" t="s">
        <v>1</v>
      </c>
      <c r="H215" s="23">
        <v>3510</v>
      </c>
      <c r="I215" s="23">
        <v>3510</v>
      </c>
      <c r="J215" s="3">
        <f t="shared" si="10"/>
        <v>100</v>
      </c>
      <c r="K215" s="10"/>
      <c r="L215" s="8"/>
    </row>
    <row r="216" spans="1:12" ht="16.5" customHeight="1">
      <c r="A216" s="154"/>
      <c r="B216" s="93"/>
      <c r="C216" s="90"/>
      <c r="D216" s="140"/>
      <c r="E216" s="103"/>
      <c r="F216" s="16" t="s">
        <v>37</v>
      </c>
      <c r="G216" s="4" t="s">
        <v>1</v>
      </c>
      <c r="H216" s="23">
        <v>50</v>
      </c>
      <c r="I216" s="23">
        <v>50</v>
      </c>
      <c r="J216" s="3">
        <f t="shared" si="10"/>
        <v>100</v>
      </c>
      <c r="K216" s="10"/>
      <c r="L216" s="8"/>
    </row>
    <row r="217" spans="1:12" ht="18.75" customHeight="1">
      <c r="A217" s="154"/>
      <c r="B217" s="93"/>
      <c r="C217" s="90"/>
      <c r="D217" s="140"/>
      <c r="E217" s="103"/>
      <c r="F217" s="16" t="s">
        <v>38</v>
      </c>
      <c r="G217" s="4" t="s">
        <v>1</v>
      </c>
      <c r="H217" s="23">
        <v>10920</v>
      </c>
      <c r="I217" s="23">
        <v>10920</v>
      </c>
      <c r="J217" s="3">
        <f t="shared" si="10"/>
        <v>100</v>
      </c>
      <c r="K217" s="10"/>
      <c r="L217" s="8"/>
    </row>
    <row r="218" spans="1:12" ht="15" customHeight="1">
      <c r="A218" s="154"/>
      <c r="B218" s="93"/>
      <c r="C218" s="90"/>
      <c r="D218" s="140"/>
      <c r="E218" s="103"/>
      <c r="F218" s="16" t="s">
        <v>39</v>
      </c>
      <c r="G218" s="4" t="s">
        <v>1</v>
      </c>
      <c r="H218" s="23">
        <v>12</v>
      </c>
      <c r="I218" s="23">
        <v>12</v>
      </c>
      <c r="J218" s="3">
        <f t="shared" si="10"/>
        <v>100</v>
      </c>
      <c r="K218" s="10"/>
      <c r="L218" s="5"/>
    </row>
    <row r="219" spans="1:12" ht="16.5" customHeight="1">
      <c r="A219" s="154"/>
      <c r="B219" s="93"/>
      <c r="C219" s="90"/>
      <c r="D219" s="140"/>
      <c r="E219" s="103"/>
      <c r="F219" s="16" t="s">
        <v>40</v>
      </c>
      <c r="G219" s="4" t="s">
        <v>1</v>
      </c>
      <c r="H219" s="23">
        <v>11</v>
      </c>
      <c r="I219" s="23">
        <v>11</v>
      </c>
      <c r="J219" s="3">
        <f t="shared" si="10"/>
        <v>100</v>
      </c>
      <c r="K219" s="10"/>
      <c r="L219" s="4"/>
    </row>
    <row r="220" spans="1:12" ht="29.25" customHeight="1">
      <c r="A220" s="154"/>
      <c r="B220" s="93"/>
      <c r="C220" s="90"/>
      <c r="D220" s="140"/>
      <c r="E220" s="103"/>
      <c r="F220" s="16" t="s">
        <v>153</v>
      </c>
      <c r="G220" s="4" t="s">
        <v>154</v>
      </c>
      <c r="H220" s="72" t="s">
        <v>238</v>
      </c>
      <c r="I220" s="72" t="s">
        <v>238</v>
      </c>
      <c r="J220" s="3">
        <v>100</v>
      </c>
      <c r="K220" s="10"/>
      <c r="L220" s="4"/>
    </row>
    <row r="221" spans="1:12" ht="24.75" customHeight="1">
      <c r="A221" s="154"/>
      <c r="B221" s="93"/>
      <c r="C221" s="90"/>
      <c r="D221" s="140"/>
      <c r="E221" s="103"/>
      <c r="F221" s="16" t="s">
        <v>155</v>
      </c>
      <c r="G221" s="4" t="s">
        <v>0</v>
      </c>
      <c r="H221" s="72" t="s">
        <v>239</v>
      </c>
      <c r="I221" s="72" t="s">
        <v>239</v>
      </c>
      <c r="J221" s="3">
        <v>100</v>
      </c>
      <c r="K221" s="10"/>
      <c r="L221" s="4"/>
    </row>
    <row r="222" spans="1:12" ht="26.25" customHeight="1">
      <c r="A222" s="154"/>
      <c r="B222" s="93"/>
      <c r="C222" s="90"/>
      <c r="D222" s="140"/>
      <c r="E222" s="103"/>
      <c r="F222" s="16" t="s">
        <v>156</v>
      </c>
      <c r="G222" s="4" t="s">
        <v>1</v>
      </c>
      <c r="H222" s="72" t="s">
        <v>240</v>
      </c>
      <c r="I222" s="72" t="s">
        <v>240</v>
      </c>
      <c r="J222" s="3">
        <f t="shared" si="10"/>
        <v>100</v>
      </c>
      <c r="K222" s="10"/>
      <c r="L222" s="4"/>
    </row>
    <row r="223" spans="1:12" ht="27" customHeight="1">
      <c r="A223" s="154"/>
      <c r="B223" s="93"/>
      <c r="C223" s="90"/>
      <c r="D223" s="140"/>
      <c r="E223" s="103"/>
      <c r="F223" s="16" t="s">
        <v>157</v>
      </c>
      <c r="G223" s="4" t="s">
        <v>1</v>
      </c>
      <c r="H223" s="72" t="s">
        <v>97</v>
      </c>
      <c r="I223" s="72" t="s">
        <v>97</v>
      </c>
      <c r="J223" s="3">
        <f t="shared" si="10"/>
        <v>100</v>
      </c>
      <c r="K223" s="10"/>
      <c r="L223" s="4"/>
    </row>
    <row r="224" spans="1:12" ht="27" customHeight="1">
      <c r="A224" s="155"/>
      <c r="B224" s="93"/>
      <c r="C224" s="90"/>
      <c r="D224" s="140"/>
      <c r="E224" s="103"/>
      <c r="F224" s="16" t="s">
        <v>158</v>
      </c>
      <c r="G224" s="4" t="s">
        <v>1</v>
      </c>
      <c r="H224" s="72" t="s">
        <v>98</v>
      </c>
      <c r="I224" s="72" t="s">
        <v>98</v>
      </c>
      <c r="J224" s="3">
        <f t="shared" si="10"/>
        <v>100</v>
      </c>
      <c r="K224" s="10"/>
      <c r="L224" s="4"/>
    </row>
    <row r="225" spans="1:12" ht="27" customHeight="1">
      <c r="A225" s="153" t="s">
        <v>241</v>
      </c>
      <c r="B225" s="118" t="s">
        <v>2</v>
      </c>
      <c r="C225" s="126">
        <f>C226</f>
        <v>19600.23</v>
      </c>
      <c r="D225" s="126">
        <f>D226</f>
        <v>19397.76</v>
      </c>
      <c r="E225" s="26">
        <f>D225/C225*100</f>
        <v>98.96700191783464</v>
      </c>
      <c r="F225" s="21" t="s">
        <v>2</v>
      </c>
      <c r="G225" s="5"/>
      <c r="H225" s="3"/>
      <c r="I225" s="3"/>
      <c r="J225" s="21">
        <f>(J226+J227+J228+J229+J230)/5</f>
        <v>100</v>
      </c>
      <c r="K225" s="50">
        <v>1</v>
      </c>
      <c r="L225" s="5" t="s">
        <v>22</v>
      </c>
    </row>
    <row r="226" spans="1:12" ht="26.25" customHeight="1">
      <c r="A226" s="154"/>
      <c r="B226" s="89" t="s">
        <v>21</v>
      </c>
      <c r="C226" s="90">
        <v>19600.23</v>
      </c>
      <c r="D226" s="90">
        <v>19397.76</v>
      </c>
      <c r="E226" s="27">
        <f>D226/C226*100</f>
        <v>98.96700191783464</v>
      </c>
      <c r="F226" s="16" t="s">
        <v>242</v>
      </c>
      <c r="G226" s="18" t="s">
        <v>1</v>
      </c>
      <c r="H226" s="23">
        <v>3171</v>
      </c>
      <c r="I226" s="23">
        <v>3171</v>
      </c>
      <c r="J226" s="3">
        <f>I226/H226*100</f>
        <v>100</v>
      </c>
      <c r="K226" s="10"/>
      <c r="L226" s="4"/>
    </row>
    <row r="227" spans="1:12" ht="12">
      <c r="A227" s="154"/>
      <c r="B227" s="89"/>
      <c r="C227" s="90"/>
      <c r="D227" s="90"/>
      <c r="E227" s="27"/>
      <c r="F227" s="16" t="s">
        <v>243</v>
      </c>
      <c r="G227" s="18" t="s">
        <v>0</v>
      </c>
      <c r="H227" s="23">
        <v>320</v>
      </c>
      <c r="I227" s="23">
        <v>320</v>
      </c>
      <c r="J227" s="3">
        <f>I227/H227*100</f>
        <v>100</v>
      </c>
      <c r="K227" s="10"/>
      <c r="L227" s="5"/>
    </row>
    <row r="228" spans="1:12" ht="36.75" customHeight="1">
      <c r="A228" s="154"/>
      <c r="B228" s="89"/>
      <c r="C228" s="140"/>
      <c r="D228" s="140"/>
      <c r="E228" s="31"/>
      <c r="F228" s="16" t="s">
        <v>244</v>
      </c>
      <c r="G228" s="18" t="s">
        <v>0</v>
      </c>
      <c r="H228" s="23">
        <v>25</v>
      </c>
      <c r="I228" s="23">
        <v>25</v>
      </c>
      <c r="J228" s="3">
        <f>I228/H228*100</f>
        <v>100</v>
      </c>
      <c r="K228" s="10"/>
      <c r="L228" s="8"/>
    </row>
    <row r="229" spans="1:12" ht="27.75" customHeight="1">
      <c r="A229" s="154"/>
      <c r="B229" s="93"/>
      <c r="C229" s="90"/>
      <c r="D229" s="140"/>
      <c r="E229" s="103"/>
      <c r="F229" s="16" t="s">
        <v>149</v>
      </c>
      <c r="G229" s="18" t="s">
        <v>154</v>
      </c>
      <c r="H229" s="72" t="s">
        <v>245</v>
      </c>
      <c r="I229" s="72" t="s">
        <v>245</v>
      </c>
      <c r="J229" s="3">
        <f>I229/H229*100</f>
        <v>100</v>
      </c>
      <c r="K229" s="10"/>
      <c r="L229" s="8"/>
    </row>
    <row r="230" spans="1:12" ht="26.25" customHeight="1">
      <c r="A230" s="155"/>
      <c r="B230" s="93"/>
      <c r="C230" s="90"/>
      <c r="D230" s="140"/>
      <c r="E230" s="103"/>
      <c r="F230" s="16" t="s">
        <v>150</v>
      </c>
      <c r="G230" s="18" t="s">
        <v>0</v>
      </c>
      <c r="H230" s="72" t="s">
        <v>159</v>
      </c>
      <c r="I230" s="72" t="s">
        <v>159</v>
      </c>
      <c r="J230" s="3">
        <f>I230/H230*100</f>
        <v>100</v>
      </c>
      <c r="K230" s="10"/>
      <c r="L230" s="8"/>
    </row>
    <row r="231" spans="1:12" ht="36.75" customHeight="1">
      <c r="A231" s="153" t="s">
        <v>262</v>
      </c>
      <c r="B231" s="118" t="s">
        <v>2</v>
      </c>
      <c r="C231" s="126">
        <f>C232+C233+C234</f>
        <v>5176.09</v>
      </c>
      <c r="D231" s="126">
        <f>D232+D233+D234</f>
        <v>5159.28</v>
      </c>
      <c r="E231" s="26">
        <f>D231/C231*100</f>
        <v>99.67523748621062</v>
      </c>
      <c r="F231" s="21" t="s">
        <v>2</v>
      </c>
      <c r="G231" s="5"/>
      <c r="H231" s="20"/>
      <c r="I231" s="20"/>
      <c r="J231" s="50">
        <f>(J232+J233+J234+J235+J236+J237)/6</f>
        <v>100</v>
      </c>
      <c r="K231" s="19">
        <f>J231/E231</f>
        <v>1.0032582065714597</v>
      </c>
      <c r="L231" s="5" t="s">
        <v>4</v>
      </c>
    </row>
    <row r="232" spans="1:12" ht="27.75" customHeight="1">
      <c r="A232" s="154"/>
      <c r="B232" s="89" t="s">
        <v>21</v>
      </c>
      <c r="C232" s="90">
        <v>2676.1</v>
      </c>
      <c r="D232" s="90">
        <v>2659.29</v>
      </c>
      <c r="E232" s="27">
        <f>D232/C232*100</f>
        <v>99.37184709091589</v>
      </c>
      <c r="F232" s="16" t="s">
        <v>160</v>
      </c>
      <c r="G232" s="18" t="s">
        <v>1</v>
      </c>
      <c r="H232" s="72">
        <v>19</v>
      </c>
      <c r="I232" s="72">
        <v>19</v>
      </c>
      <c r="J232" s="20">
        <f>I232/H232*100</f>
        <v>100</v>
      </c>
      <c r="K232" s="36"/>
      <c r="L232" s="36"/>
    </row>
    <row r="233" spans="1:12" ht="29.25" customHeight="1">
      <c r="A233" s="154"/>
      <c r="B233" s="89" t="s">
        <v>9</v>
      </c>
      <c r="C233" s="90">
        <v>2024.99</v>
      </c>
      <c r="D233" s="90">
        <v>2024.99</v>
      </c>
      <c r="E233" s="27">
        <f>D233/C233*100</f>
        <v>100</v>
      </c>
      <c r="F233" s="16" t="s">
        <v>161</v>
      </c>
      <c r="G233" s="18" t="s">
        <v>1</v>
      </c>
      <c r="H233" s="72" t="s">
        <v>97</v>
      </c>
      <c r="I233" s="72" t="s">
        <v>97</v>
      </c>
      <c r="J233" s="20">
        <f>I233/H233*100</f>
        <v>100</v>
      </c>
      <c r="K233" s="10"/>
      <c r="L233" s="8"/>
    </row>
    <row r="234" spans="1:12" ht="26.25" customHeight="1">
      <c r="A234" s="154"/>
      <c r="B234" s="89" t="s">
        <v>10</v>
      </c>
      <c r="C234" s="90">
        <v>475</v>
      </c>
      <c r="D234" s="90">
        <v>475</v>
      </c>
      <c r="E234" s="27"/>
      <c r="F234" s="16" t="s">
        <v>162</v>
      </c>
      <c r="G234" s="18" t="s">
        <v>1</v>
      </c>
      <c r="H234" s="72">
        <v>16</v>
      </c>
      <c r="I234" s="72">
        <v>16</v>
      </c>
      <c r="J234" s="20">
        <v>100</v>
      </c>
      <c r="K234" s="10"/>
      <c r="L234" s="8"/>
    </row>
    <row r="235" spans="1:12" ht="39" customHeight="1">
      <c r="A235" s="154"/>
      <c r="B235" s="89"/>
      <c r="C235" s="90"/>
      <c r="D235" s="90"/>
      <c r="E235" s="27"/>
      <c r="F235" s="16" t="s">
        <v>247</v>
      </c>
      <c r="G235" s="18" t="s">
        <v>1</v>
      </c>
      <c r="H235" s="72">
        <v>1</v>
      </c>
      <c r="I235" s="72">
        <v>1</v>
      </c>
      <c r="J235" s="20">
        <v>100</v>
      </c>
      <c r="K235" s="10"/>
      <c r="L235" s="8"/>
    </row>
    <row r="236" spans="1:12" ht="27" customHeight="1">
      <c r="A236" s="154"/>
      <c r="B236" s="89"/>
      <c r="C236" s="90"/>
      <c r="D236" s="90"/>
      <c r="E236" s="27"/>
      <c r="F236" s="16" t="s">
        <v>248</v>
      </c>
      <c r="G236" s="18" t="s">
        <v>1</v>
      </c>
      <c r="H236" s="72" t="s">
        <v>249</v>
      </c>
      <c r="I236" s="72" t="s">
        <v>249</v>
      </c>
      <c r="J236" s="20">
        <v>100</v>
      </c>
      <c r="K236" s="10"/>
      <c r="L236" s="8"/>
    </row>
    <row r="237" spans="1:12" ht="36">
      <c r="A237" s="155"/>
      <c r="B237" s="89"/>
      <c r="C237" s="90"/>
      <c r="D237" s="90"/>
      <c r="E237" s="27"/>
      <c r="F237" s="16" t="s">
        <v>163</v>
      </c>
      <c r="G237" s="18" t="s">
        <v>1</v>
      </c>
      <c r="H237" s="72">
        <v>9</v>
      </c>
      <c r="I237" s="72">
        <v>9</v>
      </c>
      <c r="J237" s="20">
        <v>100</v>
      </c>
      <c r="K237" s="10"/>
      <c r="L237" s="8"/>
    </row>
    <row r="238" spans="1:12" ht="12">
      <c r="A238" s="153" t="s">
        <v>142</v>
      </c>
      <c r="B238" s="118" t="s">
        <v>2</v>
      </c>
      <c r="C238" s="126">
        <f>C239</f>
        <v>408.98</v>
      </c>
      <c r="D238" s="126">
        <f>D239</f>
        <v>408.3</v>
      </c>
      <c r="E238" s="26">
        <f>D238/C238*100</f>
        <v>99.83373270086557</v>
      </c>
      <c r="F238" s="21" t="s">
        <v>2</v>
      </c>
      <c r="G238" s="5"/>
      <c r="H238" s="3"/>
      <c r="I238" s="3"/>
      <c r="J238" s="21">
        <f>SUM(J239:J240)/2</f>
        <v>100</v>
      </c>
      <c r="K238" s="50">
        <f>J238/E238</f>
        <v>1.0016654420769042</v>
      </c>
      <c r="L238" s="5" t="s">
        <v>120</v>
      </c>
    </row>
    <row r="239" spans="1:12" ht="48" customHeight="1">
      <c r="A239" s="154"/>
      <c r="B239" s="89" t="s">
        <v>21</v>
      </c>
      <c r="C239" s="90">
        <v>408.98</v>
      </c>
      <c r="D239" s="90">
        <v>408.3</v>
      </c>
      <c r="E239" s="27">
        <f>D239/C239*100</f>
        <v>99.83373270086557</v>
      </c>
      <c r="F239" s="16" t="s">
        <v>143</v>
      </c>
      <c r="G239" s="18" t="s">
        <v>1</v>
      </c>
      <c r="H239" s="18">
        <v>4</v>
      </c>
      <c r="I239" s="18">
        <v>4</v>
      </c>
      <c r="J239" s="18">
        <f>I239/H239*100</f>
        <v>100</v>
      </c>
      <c r="K239" s="77"/>
      <c r="L239" s="8"/>
    </row>
    <row r="240" spans="1:12" ht="37.5" customHeight="1">
      <c r="A240" s="155"/>
      <c r="B240" s="89"/>
      <c r="C240" s="90"/>
      <c r="D240" s="90"/>
      <c r="E240" s="27"/>
      <c r="F240" s="16" t="s">
        <v>246</v>
      </c>
      <c r="G240" s="18" t="s">
        <v>144</v>
      </c>
      <c r="H240" s="18">
        <v>1</v>
      </c>
      <c r="I240" s="18">
        <v>1</v>
      </c>
      <c r="J240" s="18">
        <f>I240/H240*100</f>
        <v>100</v>
      </c>
      <c r="K240" s="77"/>
      <c r="L240" s="8"/>
    </row>
    <row r="241" spans="1:12" ht="45.75" customHeight="1">
      <c r="A241" s="163" t="s">
        <v>164</v>
      </c>
      <c r="B241" s="118" t="s">
        <v>2</v>
      </c>
      <c r="C241" s="126">
        <f>C242+C243</f>
        <v>36685.61</v>
      </c>
      <c r="D241" s="126">
        <f>D242+D243</f>
        <v>32900.23</v>
      </c>
      <c r="E241" s="26">
        <f>D241/C241*100</f>
        <v>89.6815672412153</v>
      </c>
      <c r="F241" s="21" t="s">
        <v>2</v>
      </c>
      <c r="G241" s="5"/>
      <c r="H241" s="3"/>
      <c r="I241" s="3"/>
      <c r="J241" s="21">
        <f>(J242+J243+J244+J245+J246+J247+J248)/7</f>
        <v>109.83448591253246</v>
      </c>
      <c r="K241" s="50">
        <f>J241/E241</f>
        <v>1.224716397039674</v>
      </c>
      <c r="L241" s="5" t="s">
        <v>4</v>
      </c>
    </row>
    <row r="242" spans="1:12" ht="46.5" customHeight="1">
      <c r="A242" s="164"/>
      <c r="B242" s="89" t="s">
        <v>21</v>
      </c>
      <c r="C242" s="90">
        <v>33454.69</v>
      </c>
      <c r="D242" s="90">
        <v>29669.31</v>
      </c>
      <c r="E242" s="31">
        <f>D242/C242*100</f>
        <v>88.68505432272724</v>
      </c>
      <c r="F242" s="16" t="s">
        <v>111</v>
      </c>
      <c r="G242" s="18" t="s">
        <v>5</v>
      </c>
      <c r="H242" s="22">
        <v>42.51</v>
      </c>
      <c r="I242" s="22">
        <v>52.24</v>
      </c>
      <c r="J242" s="3">
        <f aca="true" t="shared" si="11" ref="J242:J248">I242/H242*100</f>
        <v>122.888732063044</v>
      </c>
      <c r="K242" s="10"/>
      <c r="L242" s="8"/>
    </row>
    <row r="243" spans="1:12" ht="25.5" customHeight="1">
      <c r="A243" s="164"/>
      <c r="B243" s="89" t="s">
        <v>10</v>
      </c>
      <c r="C243" s="90">
        <v>3230.92</v>
      </c>
      <c r="D243" s="90">
        <v>3230.92</v>
      </c>
      <c r="E243" s="31">
        <f>D243/C243*100</f>
        <v>100</v>
      </c>
      <c r="F243" s="16" t="s">
        <v>165</v>
      </c>
      <c r="G243" s="18" t="s">
        <v>5</v>
      </c>
      <c r="H243" s="22">
        <v>76</v>
      </c>
      <c r="I243" s="22">
        <v>96.14</v>
      </c>
      <c r="J243" s="3">
        <f t="shared" si="11"/>
        <v>126.49999999999999</v>
      </c>
      <c r="K243" s="10"/>
      <c r="L243" s="8"/>
    </row>
    <row r="244" spans="1:12" ht="33.75" customHeight="1">
      <c r="A244" s="164"/>
      <c r="B244" s="89"/>
      <c r="C244" s="90"/>
      <c r="D244" s="90"/>
      <c r="E244" s="31"/>
      <c r="F244" s="17" t="s">
        <v>194</v>
      </c>
      <c r="G244" s="18" t="s">
        <v>5</v>
      </c>
      <c r="H244" s="22">
        <v>32.26</v>
      </c>
      <c r="I244" s="22">
        <v>37.57</v>
      </c>
      <c r="J244" s="3">
        <f t="shared" si="11"/>
        <v>116.46001239925606</v>
      </c>
      <c r="K244" s="10"/>
      <c r="L244" s="8"/>
    </row>
    <row r="245" spans="1:12" ht="60">
      <c r="A245" s="164"/>
      <c r="B245" s="89"/>
      <c r="C245" s="90"/>
      <c r="D245" s="90"/>
      <c r="E245" s="31"/>
      <c r="F245" s="16" t="s">
        <v>195</v>
      </c>
      <c r="G245" s="18" t="s">
        <v>5</v>
      </c>
      <c r="H245" s="22">
        <v>17.51</v>
      </c>
      <c r="I245" s="22">
        <v>24.46</v>
      </c>
      <c r="J245" s="3">
        <f t="shared" si="11"/>
        <v>139.69160479725872</v>
      </c>
      <c r="K245" s="10"/>
      <c r="L245" s="8"/>
    </row>
    <row r="246" spans="1:12" ht="50.25" customHeight="1">
      <c r="A246" s="164"/>
      <c r="B246" s="93"/>
      <c r="C246" s="90"/>
      <c r="D246" s="140"/>
      <c r="E246" s="103"/>
      <c r="F246" s="16" t="s">
        <v>196</v>
      </c>
      <c r="G246" s="18" t="s">
        <v>5</v>
      </c>
      <c r="H246" s="22">
        <v>69.7</v>
      </c>
      <c r="I246" s="22">
        <v>70.19</v>
      </c>
      <c r="J246" s="3">
        <f t="shared" si="11"/>
        <v>100.70301291248205</v>
      </c>
      <c r="K246" s="10"/>
      <c r="L246" s="8"/>
    </row>
    <row r="247" spans="1:12" ht="94.5" customHeight="1">
      <c r="A247" s="164"/>
      <c r="B247" s="93"/>
      <c r="C247" s="90"/>
      <c r="D247" s="140"/>
      <c r="E247" s="103"/>
      <c r="F247" s="16" t="s">
        <v>197</v>
      </c>
      <c r="G247" s="18" t="s">
        <v>0</v>
      </c>
      <c r="H247" s="3">
        <v>510</v>
      </c>
      <c r="I247" s="3">
        <v>536</v>
      </c>
      <c r="J247" s="3">
        <f t="shared" si="11"/>
        <v>105.09803921568628</v>
      </c>
      <c r="K247" s="10"/>
      <c r="L247" s="8"/>
    </row>
    <row r="248" spans="1:12" ht="26.25" customHeight="1">
      <c r="A248" s="164"/>
      <c r="B248" s="93"/>
      <c r="C248" s="90"/>
      <c r="D248" s="140"/>
      <c r="E248" s="103"/>
      <c r="F248" s="16" t="s">
        <v>198</v>
      </c>
      <c r="G248" s="18" t="s">
        <v>87</v>
      </c>
      <c r="H248" s="22">
        <v>80</v>
      </c>
      <c r="I248" s="22">
        <v>46</v>
      </c>
      <c r="J248" s="3">
        <f t="shared" si="11"/>
        <v>57.49999999999999</v>
      </c>
      <c r="K248" s="110"/>
      <c r="L248" s="110"/>
    </row>
    <row r="249" spans="1:12" ht="24.75" customHeight="1">
      <c r="A249" s="163" t="s">
        <v>166</v>
      </c>
      <c r="B249" s="137" t="s">
        <v>2</v>
      </c>
      <c r="C249" s="126">
        <f>C250+C251</f>
        <v>7127.96</v>
      </c>
      <c r="D249" s="126">
        <f>D250+D251</f>
        <v>3715.37</v>
      </c>
      <c r="E249" s="26">
        <f>D249/C249*100</f>
        <v>52.12388958411663</v>
      </c>
      <c r="F249" s="21" t="s">
        <v>2</v>
      </c>
      <c r="G249" s="5"/>
      <c r="H249" s="3"/>
      <c r="I249" s="3"/>
      <c r="J249" s="21">
        <f>SUM(J250:J254)/5</f>
        <v>115.12234441378477</v>
      </c>
      <c r="K249" s="50">
        <f>J249/E249</f>
        <v>2.208629197328076</v>
      </c>
      <c r="L249" s="5" t="s">
        <v>3</v>
      </c>
    </row>
    <row r="250" spans="1:12" ht="50.25" customHeight="1">
      <c r="A250" s="164"/>
      <c r="B250" s="144" t="s">
        <v>21</v>
      </c>
      <c r="C250" s="90">
        <v>6727.96</v>
      </c>
      <c r="D250" s="90">
        <v>3315.37</v>
      </c>
      <c r="E250" s="31">
        <f>D250/C250*100</f>
        <v>49.277492731823614</v>
      </c>
      <c r="F250" s="16" t="s">
        <v>111</v>
      </c>
      <c r="G250" s="18" t="s">
        <v>5</v>
      </c>
      <c r="H250" s="22">
        <v>42.5</v>
      </c>
      <c r="I250" s="22">
        <v>52.2</v>
      </c>
      <c r="J250" s="3">
        <f>I250/H250*100</f>
        <v>122.82352941176471</v>
      </c>
      <c r="K250" s="10"/>
      <c r="L250" s="8"/>
    </row>
    <row r="251" spans="1:12" ht="33.75" customHeight="1">
      <c r="A251" s="164"/>
      <c r="B251" s="89" t="s">
        <v>10</v>
      </c>
      <c r="C251" s="90">
        <v>400</v>
      </c>
      <c r="D251" s="90">
        <v>400</v>
      </c>
      <c r="E251" s="31">
        <f>D251/C251*100</f>
        <v>100</v>
      </c>
      <c r="F251" s="16" t="s">
        <v>165</v>
      </c>
      <c r="G251" s="18" t="s">
        <v>5</v>
      </c>
      <c r="H251" s="22">
        <v>76</v>
      </c>
      <c r="I251" s="22">
        <v>96.1</v>
      </c>
      <c r="J251" s="3">
        <f>I251/H251*100</f>
        <v>126.44736842105262</v>
      </c>
      <c r="K251" s="10"/>
      <c r="L251" s="8"/>
    </row>
    <row r="252" spans="1:12" ht="36.75" customHeight="1">
      <c r="A252" s="164"/>
      <c r="B252" s="89"/>
      <c r="C252" s="90"/>
      <c r="D252" s="90"/>
      <c r="E252" s="31"/>
      <c r="F252" s="17" t="s">
        <v>194</v>
      </c>
      <c r="G252" s="18" t="s">
        <v>5</v>
      </c>
      <c r="H252" s="22">
        <v>37.57</v>
      </c>
      <c r="I252" s="22">
        <v>32.26</v>
      </c>
      <c r="J252" s="3">
        <f>I252/H252*100</f>
        <v>85.86638275219589</v>
      </c>
      <c r="K252" s="10"/>
      <c r="L252" s="8"/>
    </row>
    <row r="253" spans="1:12" ht="12" customHeight="1">
      <c r="A253" s="164"/>
      <c r="B253" s="89"/>
      <c r="C253" s="90"/>
      <c r="D253" s="90"/>
      <c r="E253" s="31"/>
      <c r="F253" s="16" t="s">
        <v>195</v>
      </c>
      <c r="G253" s="18" t="s">
        <v>5</v>
      </c>
      <c r="H253" s="22">
        <v>17.5</v>
      </c>
      <c r="I253" s="22">
        <v>24.46</v>
      </c>
      <c r="J253" s="3">
        <f>I253/H253*100</f>
        <v>139.77142857142857</v>
      </c>
      <c r="K253" s="10"/>
      <c r="L253" s="8"/>
    </row>
    <row r="254" spans="1:12" ht="39" customHeight="1">
      <c r="A254" s="165"/>
      <c r="B254" s="89"/>
      <c r="C254" s="90"/>
      <c r="D254" s="90"/>
      <c r="E254" s="31"/>
      <c r="F254" s="16" t="s">
        <v>250</v>
      </c>
      <c r="G254" s="18" t="s">
        <v>5</v>
      </c>
      <c r="H254" s="3">
        <v>69.7</v>
      </c>
      <c r="I254" s="3">
        <v>70.19</v>
      </c>
      <c r="J254" s="3">
        <f>I254/H254*100</f>
        <v>100.70301291248205</v>
      </c>
      <c r="K254" s="10"/>
      <c r="L254" s="8"/>
    </row>
    <row r="255" spans="1:12" ht="26.25" customHeight="1">
      <c r="A255" s="153" t="s">
        <v>185</v>
      </c>
      <c r="B255" s="137" t="s">
        <v>2</v>
      </c>
      <c r="C255" s="126">
        <f>C256+C257</f>
        <v>29557.660000000003</v>
      </c>
      <c r="D255" s="126">
        <f>D256+D257</f>
        <v>29184.870000000003</v>
      </c>
      <c r="E255" s="26">
        <f>D255/C255*100</f>
        <v>98.73877025447887</v>
      </c>
      <c r="F255" s="21" t="s">
        <v>2</v>
      </c>
      <c r="G255" s="5"/>
      <c r="H255" s="3"/>
      <c r="I255" s="3"/>
      <c r="J255" s="21">
        <f>(J256+J257)/2</f>
        <v>81.29901960784314</v>
      </c>
      <c r="K255" s="50">
        <f>J255/E255</f>
        <v>0.8233748445348432</v>
      </c>
      <c r="L255" s="5" t="s">
        <v>120</v>
      </c>
    </row>
    <row r="256" spans="1:12" ht="27.75" customHeight="1">
      <c r="A256" s="154"/>
      <c r="B256" s="89" t="s">
        <v>21</v>
      </c>
      <c r="C256" s="90">
        <v>26726.74</v>
      </c>
      <c r="D256" s="90">
        <v>26353.95</v>
      </c>
      <c r="E256" s="32">
        <f>D256/C256*100</f>
        <v>98.60517968147255</v>
      </c>
      <c r="F256" s="16" t="s">
        <v>251</v>
      </c>
      <c r="G256" s="18" t="s">
        <v>1</v>
      </c>
      <c r="H256" s="22">
        <v>80</v>
      </c>
      <c r="I256" s="22">
        <v>46</v>
      </c>
      <c r="J256" s="3">
        <f>I256/H256*100</f>
        <v>57.49999999999999</v>
      </c>
      <c r="K256" s="110"/>
      <c r="L256" s="110"/>
    </row>
    <row r="257" spans="1:12" ht="24.75" customHeight="1">
      <c r="A257" s="154"/>
      <c r="B257" s="89" t="s">
        <v>10</v>
      </c>
      <c r="C257" s="90">
        <v>2830.92</v>
      </c>
      <c r="D257" s="90">
        <v>2830.92</v>
      </c>
      <c r="E257" s="32"/>
      <c r="F257" s="16" t="s">
        <v>252</v>
      </c>
      <c r="G257" s="18" t="s">
        <v>0</v>
      </c>
      <c r="H257" s="22">
        <v>510</v>
      </c>
      <c r="I257" s="97">
        <v>536</v>
      </c>
      <c r="J257" s="3">
        <f>I257/H257*100</f>
        <v>105.09803921568628</v>
      </c>
      <c r="K257" s="110"/>
      <c r="L257" s="110"/>
    </row>
    <row r="258" spans="1:12" ht="27" customHeight="1">
      <c r="A258" s="153" t="s">
        <v>253</v>
      </c>
      <c r="B258" s="117" t="s">
        <v>2</v>
      </c>
      <c r="C258" s="118">
        <f>C259</f>
        <v>100</v>
      </c>
      <c r="D258" s="118">
        <f>D259</f>
        <v>74.97</v>
      </c>
      <c r="E258" s="105">
        <f>D258/C258*100</f>
        <v>74.97</v>
      </c>
      <c r="F258" s="63" t="s">
        <v>2</v>
      </c>
      <c r="G258" s="18"/>
      <c r="H258" s="22"/>
      <c r="I258" s="22"/>
      <c r="J258" s="21">
        <f>(J259+J260)/2</f>
        <v>83.33333333333333</v>
      </c>
      <c r="K258" s="50">
        <f>J258/E258</f>
        <v>1.1115557334044728</v>
      </c>
      <c r="L258" s="5" t="s">
        <v>120</v>
      </c>
    </row>
    <row r="259" spans="1:12" ht="36">
      <c r="A259" s="154"/>
      <c r="B259" s="89" t="s">
        <v>21</v>
      </c>
      <c r="C259" s="90">
        <v>100</v>
      </c>
      <c r="D259" s="90">
        <v>74.97</v>
      </c>
      <c r="E259" s="31">
        <f>D259/C259*100</f>
        <v>74.97</v>
      </c>
      <c r="F259" s="16" t="s">
        <v>101</v>
      </c>
      <c r="G259" s="18" t="s">
        <v>1</v>
      </c>
      <c r="H259" s="23">
        <v>6</v>
      </c>
      <c r="I259" s="23">
        <v>4</v>
      </c>
      <c r="J259" s="3">
        <f>I259/H259*100</f>
        <v>66.66666666666666</v>
      </c>
      <c r="K259" s="10"/>
      <c r="L259" s="11"/>
    </row>
    <row r="260" spans="1:12" ht="48">
      <c r="A260" s="154"/>
      <c r="B260" s="89"/>
      <c r="C260" s="90"/>
      <c r="D260" s="140"/>
      <c r="E260" s="31"/>
      <c r="F260" s="16" t="s">
        <v>254</v>
      </c>
      <c r="G260" s="18" t="s">
        <v>1</v>
      </c>
      <c r="H260" s="23">
        <v>6</v>
      </c>
      <c r="I260" s="23">
        <v>6</v>
      </c>
      <c r="J260" s="3">
        <f>I260/H260*100</f>
        <v>100</v>
      </c>
      <c r="K260" s="10"/>
      <c r="L260" s="11"/>
    </row>
    <row r="261" spans="1:12" ht="12">
      <c r="A261" s="153" t="s">
        <v>257</v>
      </c>
      <c r="B261" s="117" t="s">
        <v>2</v>
      </c>
      <c r="C261" s="90">
        <f>C262</f>
        <v>2921.06</v>
      </c>
      <c r="D261" s="90">
        <f>D262</f>
        <v>2921.06</v>
      </c>
      <c r="E261" s="105">
        <f>D261/C261*100</f>
        <v>100</v>
      </c>
      <c r="F261" s="5" t="s">
        <v>2</v>
      </c>
      <c r="G261" s="18"/>
      <c r="H261" s="3"/>
      <c r="I261" s="3"/>
      <c r="J261" s="21">
        <f>(J262+J263)/2</f>
        <v>100</v>
      </c>
      <c r="K261" s="50">
        <f>J261/E261</f>
        <v>1</v>
      </c>
      <c r="L261" s="5" t="s">
        <v>4</v>
      </c>
    </row>
    <row r="262" spans="1:12" ht="12">
      <c r="A262" s="154"/>
      <c r="B262" s="89" t="s">
        <v>21</v>
      </c>
      <c r="C262" s="90">
        <v>2921.06</v>
      </c>
      <c r="D262" s="90">
        <v>2921.06</v>
      </c>
      <c r="E262" s="31">
        <f>D262/C262*100</f>
        <v>100</v>
      </c>
      <c r="F262" s="24" t="s">
        <v>255</v>
      </c>
      <c r="G262" s="18" t="s">
        <v>5</v>
      </c>
      <c r="H262" s="3">
        <v>20</v>
      </c>
      <c r="I262" s="3">
        <v>20</v>
      </c>
      <c r="J262" s="3">
        <f>H262/I262*100</f>
        <v>100</v>
      </c>
      <c r="K262" s="10"/>
      <c r="L262" s="8"/>
    </row>
    <row r="263" spans="1:12" ht="36">
      <c r="A263" s="154"/>
      <c r="B263" s="89"/>
      <c r="C263" s="90"/>
      <c r="D263" s="140"/>
      <c r="E263" s="105"/>
      <c r="F263" s="24" t="s">
        <v>256</v>
      </c>
      <c r="G263" s="18" t="s">
        <v>5</v>
      </c>
      <c r="H263" s="3">
        <v>3</v>
      </c>
      <c r="I263" s="3">
        <v>3</v>
      </c>
      <c r="J263" s="3">
        <f>H263/I263*100</f>
        <v>100</v>
      </c>
      <c r="K263" s="10"/>
      <c r="L263" s="8"/>
    </row>
    <row r="264" spans="1:12" ht="17.25" customHeight="1">
      <c r="A264" s="128"/>
      <c r="B264" s="145"/>
      <c r="C264" s="146"/>
      <c r="D264" s="147"/>
      <c r="E264" s="116"/>
      <c r="F264" s="5" t="s">
        <v>2</v>
      </c>
      <c r="G264" s="18"/>
      <c r="H264" s="3"/>
      <c r="I264" s="3"/>
      <c r="J264" s="3"/>
      <c r="K264" s="10"/>
      <c r="L264" s="8"/>
    </row>
    <row r="265" spans="1:12" ht="84">
      <c r="A265" s="127" t="s">
        <v>125</v>
      </c>
      <c r="B265" s="167" t="s">
        <v>268</v>
      </c>
      <c r="C265" s="168"/>
      <c r="D265" s="168"/>
      <c r="E265" s="169"/>
      <c r="F265" s="16"/>
      <c r="G265" s="18"/>
      <c r="H265" s="3"/>
      <c r="I265" s="3"/>
      <c r="J265" s="3"/>
      <c r="K265" s="10"/>
      <c r="L265" s="8"/>
    </row>
    <row r="266" spans="1:6" ht="15">
      <c r="A266" s="150" t="s">
        <v>270</v>
      </c>
      <c r="B266" s="148"/>
      <c r="C266" s="149">
        <f>C7+C26+C36+C44+C48+C51+C57+C61+C66+C94+C98+C111+C114+C118+C124+C132+C139+C136+C144+C149+C157+C163+C175+C238+C241+C258+C261</f>
        <v>1129552.73</v>
      </c>
      <c r="D266" s="149">
        <f>D7+D26+D36+D44+D48+D51+D57+D61+D66+D94+D98+D111+D114+D118+D124+D132+D139+D136+D144+D149+D157+D163+D175+D238+D241+D258+D261</f>
        <v>1084138.2899999998</v>
      </c>
      <c r="E266" s="149"/>
      <c r="F266" s="78"/>
    </row>
    <row r="267" spans="1:5" ht="15">
      <c r="A267" s="150"/>
      <c r="B267" s="148" t="s">
        <v>21</v>
      </c>
      <c r="C267" s="149">
        <f>C8+C27+C37+C45+C49+C52+C58+C62+C67+C95+C99+C112+C115+C119+C125+C133+C137+C140+C145+C150+C158+C164+C176+C239+C242+C259+C262</f>
        <v>496178.47</v>
      </c>
      <c r="D267" s="149">
        <f>D8+D27+D37+D45+D49+D52+D58+D62+D67+D95+D99+D112+D115+D119+D125+D133+D137+D140+D145+D150+D158+D164+D176+D239+D242+D259+D262</f>
        <v>470086.03</v>
      </c>
      <c r="E267" s="149"/>
    </row>
    <row r="268" spans="1:8" ht="15">
      <c r="A268" s="150"/>
      <c r="B268" s="148" t="s">
        <v>10</v>
      </c>
      <c r="C268" s="149">
        <f>C9+C28+C38+C46+C50+C53+C63+C68+C96+C100+C120+C126+C146+C178+C243</f>
        <v>558961.6000000001</v>
      </c>
      <c r="D268" s="149">
        <f>D9+D28+D38+D46+D50+D53+D63+D68+D96+D100+D120+D126+D146+D178+D243</f>
        <v>542014.4500000001</v>
      </c>
      <c r="E268" s="149"/>
      <c r="G268" s="78"/>
      <c r="H268" s="78"/>
    </row>
    <row r="269" spans="1:6" ht="15">
      <c r="A269" s="150"/>
      <c r="B269" s="148" t="s">
        <v>9</v>
      </c>
      <c r="C269" s="149">
        <f>C177+C127+C69+C64+C10</f>
        <v>69614.86</v>
      </c>
      <c r="D269" s="149">
        <f>D177+D127+D69+D64+D10</f>
        <v>67240.01</v>
      </c>
      <c r="E269" s="149"/>
      <c r="F269" s="15"/>
    </row>
    <row r="270" spans="1:5" ht="15">
      <c r="A270" s="150"/>
      <c r="B270" s="148" t="s">
        <v>67</v>
      </c>
      <c r="C270" s="149">
        <f>C11+C29</f>
        <v>4797.799999999999</v>
      </c>
      <c r="D270" s="149">
        <f>D11+D29</f>
        <v>4797.799999999999</v>
      </c>
      <c r="E270" s="149"/>
    </row>
    <row r="271" spans="3:5" ht="12">
      <c r="C271" s="100"/>
      <c r="D271" s="100"/>
      <c r="E271" s="100"/>
    </row>
    <row r="274" spans="3:4" ht="12">
      <c r="C274" s="100"/>
      <c r="D274" s="100"/>
    </row>
  </sheetData>
  <sheetProtection/>
  <mergeCells count="66">
    <mergeCell ref="A231:A237"/>
    <mergeCell ref="A114:A116"/>
    <mergeCell ref="A163:A169"/>
    <mergeCell ref="A123:L123"/>
    <mergeCell ref="A138:L138"/>
    <mergeCell ref="A193:A201"/>
    <mergeCell ref="A139:A143"/>
    <mergeCell ref="A61:A65"/>
    <mergeCell ref="A47:L47"/>
    <mergeCell ref="A66:A69"/>
    <mergeCell ref="A57:A60"/>
    <mergeCell ref="A94:A97"/>
    <mergeCell ref="A117:L117"/>
    <mergeCell ref="A104:A107"/>
    <mergeCell ref="A108:A110"/>
    <mergeCell ref="A85:A88"/>
    <mergeCell ref="C85:D85"/>
    <mergeCell ref="A1:L1"/>
    <mergeCell ref="A2:L2"/>
    <mergeCell ref="A3:K3"/>
    <mergeCell ref="A4:A5"/>
    <mergeCell ref="B4:B5"/>
    <mergeCell ref="A6:L6"/>
    <mergeCell ref="J4:J5"/>
    <mergeCell ref="H4:H5"/>
    <mergeCell ref="L4:L5"/>
    <mergeCell ref="F4:F5"/>
    <mergeCell ref="A26:A35"/>
    <mergeCell ref="A48:A50"/>
    <mergeCell ref="K4:K5"/>
    <mergeCell ref="E4:E5"/>
    <mergeCell ref="A44:A46"/>
    <mergeCell ref="G4:G5"/>
    <mergeCell ref="I4:I5"/>
    <mergeCell ref="A36:A43"/>
    <mergeCell ref="A7:A25"/>
    <mergeCell ref="B265:E265"/>
    <mergeCell ref="A132:A135"/>
    <mergeCell ref="A153:A156"/>
    <mergeCell ref="A81:A84"/>
    <mergeCell ref="A51:A56"/>
    <mergeCell ref="A190:A192"/>
    <mergeCell ref="A98:A103"/>
    <mergeCell ref="A111:A113"/>
    <mergeCell ref="A136:A137"/>
    <mergeCell ref="A261:A263"/>
    <mergeCell ref="A258:A260"/>
    <mergeCell ref="A238:A240"/>
    <mergeCell ref="A202:A211"/>
    <mergeCell ref="A225:A230"/>
    <mergeCell ref="C153:D153"/>
    <mergeCell ref="A249:A254"/>
    <mergeCell ref="C170:E170"/>
    <mergeCell ref="A212:A224"/>
    <mergeCell ref="A241:A248"/>
    <mergeCell ref="A255:A257"/>
    <mergeCell ref="A89:A92"/>
    <mergeCell ref="C89:D89"/>
    <mergeCell ref="A124:A131"/>
    <mergeCell ref="A175:A189"/>
    <mergeCell ref="A174:L174"/>
    <mergeCell ref="A144:A148"/>
    <mergeCell ref="A149:A152"/>
    <mergeCell ref="A157:A162"/>
    <mergeCell ref="A118:A122"/>
    <mergeCell ref="A170:A173"/>
  </mergeCells>
  <printOptions/>
  <pageMargins left="0.15748031496062992" right="0.15748031496062992" top="0.6299212598425197" bottom="0.2362204724409449" header="0" footer="0"/>
  <pageSetup horizontalDpi="600" verticalDpi="600" orientation="landscape" paperSize="9" scale="58" r:id="rId1"/>
  <headerFooter>
    <oddFooter>&amp;CСтраница &amp;P</oddFooter>
  </headerFooter>
  <rowBreaks count="8" manualBreakCount="8">
    <brk id="25" max="255" man="1"/>
    <brk id="38" max="11" man="1"/>
    <brk id="60" max="255" man="1"/>
    <brk id="76" max="255" man="1"/>
    <brk id="99" max="11" man="1"/>
    <brk id="113" max="11" man="1"/>
    <brk id="131" max="255" man="1"/>
    <brk id="2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city of Magnitogorsk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knyazeva_na</dc:creator>
  <cp:keywords/>
  <dc:description/>
  <cp:lastModifiedBy>Чернова Ольга Александровна</cp:lastModifiedBy>
  <cp:lastPrinted>2022-04-19T06:00:24Z</cp:lastPrinted>
  <dcterms:created xsi:type="dcterms:W3CDTF">2013-03-27T08:10:18Z</dcterms:created>
  <dcterms:modified xsi:type="dcterms:W3CDTF">2022-08-30T04:11:37Z</dcterms:modified>
  <cp:category/>
  <cp:version/>
  <cp:contentType/>
  <cp:contentStatus/>
</cp:coreProperties>
</file>